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Table6" sheetId="1" r:id="rId1"/>
    <sheet name="Table7" sheetId="2" r:id="rId2"/>
    <sheet name="Table5" sheetId="3" r:id="rId3"/>
    <sheet name="Table5 (2)" sheetId="4" r:id="rId4"/>
    <sheet name="Table1" sheetId="5" r:id="rId5"/>
    <sheet name="Table2" sheetId="6" r:id="rId6"/>
  </sheets>
  <definedNames>
    <definedName name="_xlnm.Print_Titles" localSheetId="4">'Table1'!$2:$4</definedName>
    <definedName name="_xlnm.Print_Titles" localSheetId="2">'Table5'!$2:$4</definedName>
    <definedName name="_xlnm.Print_Titles" localSheetId="3">'Table5 (2)'!$2:$4</definedName>
    <definedName name="_xlnm.Print_Titles" localSheetId="0">'Table6'!$1:$5</definedName>
    <definedName name="_xlnm.Print_Titles" localSheetId="1">'Table7'!$2:$5</definedName>
    <definedName name="_xlnm.Print_Area" localSheetId="5">'Table2'!$A$1:$H$33</definedName>
    <definedName name="_xlnm.Print_Area" localSheetId="3">'Table5 (2)'!$A$1:$C$30</definedName>
    <definedName name="_xlnm.Print_Area" localSheetId="0">'Table6'!$A$1:$H$31</definedName>
  </definedNames>
  <calcPr fullCalcOnLoad="1"/>
</workbook>
</file>

<file path=xl/sharedStrings.xml><?xml version="1.0" encoding="utf-8"?>
<sst xmlns="http://schemas.openxmlformats.org/spreadsheetml/2006/main" count="521" uniqueCount="107">
  <si>
    <t/>
  </si>
  <si>
    <t>Расчет норматива на оказание услуг(работ)</t>
  </si>
  <si>
    <t>МБОУ "СОШ N 5" п. Айхал</t>
  </si>
  <si>
    <t>Затраты (калькуляция) на единицу услуги на 2016 год</t>
  </si>
  <si>
    <t>№ п/п</t>
  </si>
  <si>
    <t>Наименование услуги(работы)/категория потребителей услуги (содержания работы)</t>
  </si>
  <si>
    <t>Сумма прямых затрат,  руб.</t>
  </si>
  <si>
    <t>Сумма общехозяйственных затрат,  руб.</t>
  </si>
  <si>
    <t>База распределения</t>
  </si>
  <si>
    <t>Сумма затрат услуги(работы),  руб.</t>
  </si>
  <si>
    <t>План показателя объёма услуги(работы)</t>
  </si>
  <si>
    <t>Сумма затрат на единицу услуги(работы), руб.</t>
  </si>
  <si>
    <t>1</t>
  </si>
  <si>
    <t>2</t>
  </si>
  <si>
    <t>4</t>
  </si>
  <si>
    <t>5</t>
  </si>
  <si>
    <t>6</t>
  </si>
  <si>
    <t>7=(4)+(5)</t>
  </si>
  <si>
    <t>8</t>
  </si>
  <si>
    <t>9=(7)/(8)</t>
  </si>
  <si>
    <t>Реализация основных общеобразовательных программ начального общего образования (110020)</t>
  </si>
  <si>
    <t>0.00</t>
  </si>
  <si>
    <t>1.1</t>
  </si>
  <si>
    <t>Реализация основных общеобразовательных программ начального общего образования (11002000200100008003100)</t>
  </si>
  <si>
    <t>Число обучающихся</t>
  </si>
  <si>
    <t>Прямые затраты</t>
  </si>
  <si>
    <t>2.1</t>
  </si>
  <si>
    <t>Реализация основных общеобразовательных программ начального общего образования (11002000200100001000100)</t>
  </si>
  <si>
    <t>Реализация основных общеобразовательных программ основного общего образования (110030)</t>
  </si>
  <si>
    <t>1.2</t>
  </si>
  <si>
    <t>Реализация основных общеобразовательных программ основного общего образования (11003000300200007000100)</t>
  </si>
  <si>
    <t>2.2</t>
  </si>
  <si>
    <t>Реализация основных общеобразовательных программ основного общего образования (11003000300200008009100)</t>
  </si>
  <si>
    <t>3.2</t>
  </si>
  <si>
    <t>Реализация основных общеобразовательных программ основного общего образования (11003000300200001006100)</t>
  </si>
  <si>
    <t>4.2</t>
  </si>
  <si>
    <t>Реализация основных общеобразовательных программ основного общего образования (11003000300100001008100)</t>
  </si>
  <si>
    <t>5.2</t>
  </si>
  <si>
    <t>Реализация основных общеобразовательных программ основного общего образования (11003000300100008001100)</t>
  </si>
  <si>
    <t>3</t>
  </si>
  <si>
    <t>Реализация основных общеобразовательных программ среднего общего образования (110040)</t>
  </si>
  <si>
    <t>1.3</t>
  </si>
  <si>
    <t>Реализация основных общеобразовательных программ среднего общего образования (11004001100200001005100)</t>
  </si>
  <si>
    <t>2.3</t>
  </si>
  <si>
    <t>Реализация основных общеобразовательных программ среднего общего образования (11004000400200008007100)</t>
  </si>
  <si>
    <t>3.3</t>
  </si>
  <si>
    <t>Реализация основных общеобразовательных программ среднего общего образования (11004000400200007008100)</t>
  </si>
  <si>
    <t>Организация питания обучающихся (110311)</t>
  </si>
  <si>
    <t>1.4</t>
  </si>
  <si>
    <t>Организация питания обучающихся (11031100000000000008100)</t>
  </si>
  <si>
    <t>на 2016 финансовый год</t>
  </si>
  <si>
    <t>Наименование услуги (работы)</t>
  </si>
  <si>
    <t>Нормативные затраты, непосредственно связанные с оказанием услуги(работы)</t>
  </si>
  <si>
    <t>Нормативные затраты на общехозяйствен-ные нужды</t>
  </si>
  <si>
    <t>Итого нормативные затраты на оказание услуги(работы)</t>
  </si>
  <si>
    <t>Объем услуги(работы)</t>
  </si>
  <si>
    <t>Затраты на содержание имущества</t>
  </si>
  <si>
    <t>Сумма финансового обеспечения выполнения задания</t>
  </si>
  <si>
    <t>руб. за ед.</t>
  </si>
  <si>
    <t>ед.</t>
  </si>
  <si>
    <t>руб</t>
  </si>
  <si>
    <t>7</t>
  </si>
  <si>
    <t>Итого очередной год</t>
  </si>
  <si>
    <t>735 000.00</t>
  </si>
  <si>
    <t>Показатели объема оказываемой услуги</t>
  </si>
  <si>
    <t>Наименование показателей объема оказываемой услуги</t>
  </si>
  <si>
    <t>2016 год</t>
  </si>
  <si>
    <t>Прямые затраты учреждения</t>
  </si>
  <si>
    <t>Сумма затрат в 2016 году, руб.</t>
  </si>
  <si>
    <t>1.</t>
  </si>
  <si>
    <t>2.</t>
  </si>
  <si>
    <t>3.</t>
  </si>
  <si>
    <t>4.</t>
  </si>
  <si>
    <t>ИТОГО</t>
  </si>
  <si>
    <t>Затраты на общехозяйственные нужды</t>
  </si>
  <si>
    <t>КОСГУ</t>
  </si>
  <si>
    <t>Наименование затрат</t>
  </si>
  <si>
    <t>212</t>
  </si>
  <si>
    <t>Прочие выплаты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</si>
  <si>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</si>
  <si>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</si>
  <si>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</si>
  <si>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</si>
  <si>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</si>
  <si>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</si>
  <si>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5.</t>
  </si>
  <si>
    <t>225</t>
  </si>
  <si>
    <t>Усл.по сод-ю им-ва</t>
  </si>
  <si>
    <t>6.</t>
  </si>
  <si>
    <t>226</t>
  </si>
  <si>
    <t>Прочие услуги</t>
  </si>
  <si>
    <t>7.</t>
  </si>
  <si>
    <t>340</t>
  </si>
  <si>
    <t>Увелич.стоим.мат.зап</t>
  </si>
  <si>
    <t>ИТОГО расходов</t>
  </si>
  <si>
    <t>Затраты на содержание имущества  учреждения</t>
  </si>
  <si>
    <t>290</t>
  </si>
  <si>
    <t>Прочие расходы</t>
  </si>
  <si>
    <t>Затраты на весь объем</t>
  </si>
  <si>
    <t>Количество получателей услуг</t>
  </si>
  <si>
    <t>Базовый норматив</t>
  </si>
  <si>
    <t>Корректирующий территориальный коэф-т</t>
  </si>
  <si>
    <t>Корректирующий отраслевой коэф-т</t>
  </si>
  <si>
    <t>Сумма затрат на 2016 год</t>
  </si>
  <si>
    <t>Увелич.стоим.осн.ср.</t>
  </si>
  <si>
    <t>Заработная плата</t>
  </si>
  <si>
    <t>Начмсление на заработную плату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</si>
</sst>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_-* #,##0.0_р_._-;\-* #,##0.0_р_._-;_-* &quot;-&quot;??_р_._-;_-@_-"/>
    <numFmt numFmtId="167" formatCode="_-* #,##0.000_р_._-;\-* #,##0.000_р_._-;_-* &quot;-&quot;??_р_._-;_-@_-"/>
    <numFmt numFmtId="168" formatCode="0.0"/>
  </numFmts>
  <fonts count="65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FFFFFF"/>
      <name val="Times New Roman"/>
      <family val="1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Font="1" applyFill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1" fontId="51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1" fontId="51" fillId="0" borderId="1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Fill="1" applyAlignment="1">
      <alignment vertical="top" wrapText="1"/>
    </xf>
    <xf numFmtId="4" fontId="52" fillId="0" borderId="10" xfId="0" applyNumberFormat="1" applyFont="1" applyFill="1" applyBorder="1" applyAlignment="1">
      <alignment horizontal="right" vertical="center" wrapText="1"/>
    </xf>
    <xf numFmtId="0" fontId="56" fillId="0" borderId="11" xfId="0" applyFont="1" applyBorder="1" applyAlignment="1">
      <alignment horizontal="center" vertical="center" wrapText="1"/>
    </xf>
    <xf numFmtId="164" fontId="56" fillId="0" borderId="11" xfId="0" applyNumberFormat="1" applyFont="1" applyBorder="1" applyAlignment="1">
      <alignment horizontal="center" vertical="center" wrapText="1"/>
    </xf>
    <xf numFmtId="165" fontId="56" fillId="0" borderId="11" xfId="0" applyNumberFormat="1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top" wrapText="1"/>
    </xf>
    <xf numFmtId="43" fontId="0" fillId="0" borderId="11" xfId="58" applyFont="1" applyFill="1" applyBorder="1" applyAlignment="1">
      <alignment vertical="center" wrapText="1"/>
    </xf>
    <xf numFmtId="43" fontId="57" fillId="0" borderId="11" xfId="58" applyFont="1" applyBorder="1" applyAlignment="1">
      <alignment vertical="center"/>
    </xf>
    <xf numFmtId="167" fontId="0" fillId="0" borderId="11" xfId="58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43" fontId="51" fillId="0" borderId="10" xfId="58" applyFont="1" applyFill="1" applyBorder="1" applyAlignment="1">
      <alignment horizontal="center" vertical="center" wrapText="1"/>
    </xf>
    <xf numFmtId="43" fontId="51" fillId="0" borderId="10" xfId="58" applyFont="1" applyFill="1" applyBorder="1" applyAlignment="1">
      <alignment horizontal="right" vertical="top" wrapText="1"/>
    </xf>
    <xf numFmtId="43" fontId="52" fillId="0" borderId="10" xfId="58" applyFont="1" applyFill="1" applyBorder="1" applyAlignment="1">
      <alignment horizontal="right" vertical="center" wrapText="1"/>
    </xf>
    <xf numFmtId="43" fontId="2" fillId="0" borderId="10" xfId="58" applyFont="1" applyFill="1" applyBorder="1" applyAlignment="1">
      <alignment vertical="top" wrapText="1"/>
    </xf>
    <xf numFmtId="43" fontId="0" fillId="0" borderId="10" xfId="58" applyFont="1" applyFill="1" applyBorder="1" applyAlignment="1">
      <alignment vertical="top" wrapText="1"/>
    </xf>
    <xf numFmtId="43" fontId="2" fillId="0" borderId="10" xfId="0" applyNumberFormat="1" applyFont="1" applyFill="1" applyBorder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43" fontId="3" fillId="0" borderId="10" xfId="58" applyFont="1" applyFill="1" applyBorder="1" applyAlignment="1">
      <alignment vertical="top" wrapText="1"/>
    </xf>
    <xf numFmtId="43" fontId="0" fillId="0" borderId="0" xfId="58" applyFont="1" applyFill="1" applyAlignment="1">
      <alignment vertical="top" wrapText="1"/>
    </xf>
    <xf numFmtId="0" fontId="58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1" fontId="59" fillId="0" borderId="10" xfId="0" applyNumberFormat="1" applyFont="1" applyFill="1" applyBorder="1" applyAlignment="1">
      <alignment horizontal="right" vertical="top" wrapText="1"/>
    </xf>
    <xf numFmtId="1" fontId="59" fillId="0" borderId="10" xfId="0" applyNumberFormat="1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43" fontId="51" fillId="0" borderId="10" xfId="0" applyNumberFormat="1" applyFont="1" applyFill="1" applyBorder="1" applyAlignment="1">
      <alignment vertical="top" wrapText="1"/>
    </xf>
    <xf numFmtId="43" fontId="52" fillId="0" borderId="10" xfId="58" applyFont="1" applyFill="1" applyBorder="1" applyAlignment="1">
      <alignment vertical="top" wrapText="1"/>
    </xf>
    <xf numFmtId="43" fontId="51" fillId="0" borderId="10" xfId="58" applyFont="1" applyFill="1" applyBorder="1" applyAlignment="1">
      <alignment vertical="top" wrapText="1"/>
    </xf>
    <xf numFmtId="43" fontId="3" fillId="0" borderId="10" xfId="0" applyNumberFormat="1" applyFont="1" applyFill="1" applyBorder="1" applyAlignment="1">
      <alignment vertical="top" wrapText="1"/>
    </xf>
    <xf numFmtId="0" fontId="60" fillId="0" borderId="10" xfId="0" applyFont="1" applyFill="1" applyBorder="1" applyAlignment="1">
      <alignment vertical="top" wrapText="1"/>
    </xf>
    <xf numFmtId="43" fontId="52" fillId="0" borderId="10" xfId="0" applyNumberFormat="1" applyFont="1" applyFill="1" applyBorder="1" applyAlignment="1">
      <alignment vertical="top" wrapText="1"/>
    </xf>
    <xf numFmtId="1" fontId="52" fillId="0" borderId="10" xfId="0" applyNumberFormat="1" applyFont="1" applyFill="1" applyBorder="1" applyAlignment="1">
      <alignment vertical="top" wrapText="1"/>
    </xf>
    <xf numFmtId="1" fontId="51" fillId="0" borderId="10" xfId="0" applyNumberFormat="1" applyFont="1" applyFill="1" applyBorder="1" applyAlignment="1">
      <alignment vertical="top" wrapText="1"/>
    </xf>
    <xf numFmtId="1" fontId="51" fillId="0" borderId="10" xfId="0" applyNumberFormat="1" applyFont="1" applyFill="1" applyBorder="1" applyAlignment="1">
      <alignment horizontal="right" vertical="center" wrapText="1"/>
    </xf>
    <xf numFmtId="1" fontId="59" fillId="0" borderId="10" xfId="0" applyNumberFormat="1" applyFont="1" applyFill="1" applyBorder="1" applyAlignment="1">
      <alignment vertical="top" wrapText="1"/>
    </xf>
    <xf numFmtId="1" fontId="59" fillId="0" borderId="10" xfId="0" applyNumberFormat="1" applyFont="1" applyFill="1" applyBorder="1" applyAlignment="1">
      <alignment horizontal="right" vertical="center" wrapText="1"/>
    </xf>
    <xf numFmtId="0" fontId="52" fillId="0" borderId="12" xfId="0" applyFont="1" applyFill="1" applyBorder="1" applyAlignment="1">
      <alignment vertical="top" wrapText="1"/>
    </xf>
    <xf numFmtId="1" fontId="51" fillId="0" borderId="13" xfId="0" applyNumberFormat="1" applyFont="1" applyFill="1" applyBorder="1" applyAlignment="1">
      <alignment horizontal="right" vertical="top" wrapText="1"/>
    </xf>
    <xf numFmtId="43" fontId="3" fillId="0" borderId="14" xfId="58" applyFont="1" applyFill="1" applyBorder="1" applyAlignment="1">
      <alignment vertical="top" wrapText="1"/>
    </xf>
    <xf numFmtId="43" fontId="4" fillId="0" borderId="11" xfId="0" applyNumberFormat="1" applyFont="1" applyFill="1" applyBorder="1" applyAlignment="1">
      <alignment vertical="top" wrapText="1"/>
    </xf>
    <xf numFmtId="43" fontId="61" fillId="0" borderId="11" xfId="0" applyNumberFormat="1" applyFont="1" applyFill="1" applyBorder="1" applyAlignment="1">
      <alignment vertical="top" wrapText="1"/>
    </xf>
    <xf numFmtId="1" fontId="2" fillId="7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1" fontId="51" fillId="7" borderId="10" xfId="0" applyNumberFormat="1" applyFont="1" applyFill="1" applyBorder="1" applyAlignment="1">
      <alignment horizontal="right" vertical="top" wrapText="1"/>
    </xf>
    <xf numFmtId="0" fontId="62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1" fontId="64" fillId="0" borderId="0" xfId="0" applyNumberFormat="1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wrapText="1"/>
    </xf>
    <xf numFmtId="0" fontId="52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60" zoomScalePageLayoutView="0" workbookViewId="0" topLeftCell="A7">
      <selection activeCell="G29" sqref="G29"/>
    </sheetView>
  </sheetViews>
  <sheetFormatPr defaultColWidth="9.33203125" defaultRowHeight="12.75"/>
  <cols>
    <col min="1" max="1" width="6.16015625" style="0" customWidth="1"/>
    <col min="2" max="2" width="41.66015625" style="0" customWidth="1"/>
    <col min="3" max="3" width="23.66015625" style="0" customWidth="1"/>
    <col min="4" max="4" width="19.33203125" style="0" customWidth="1"/>
    <col min="5" max="5" width="18.66015625" style="0" customWidth="1"/>
    <col min="6" max="6" width="22.66015625" style="0" customWidth="1"/>
    <col min="7" max="7" width="19.16015625" style="19" customWidth="1"/>
    <col min="8" max="8" width="18.66015625" style="0" customWidth="1"/>
  </cols>
  <sheetData>
    <row r="1" spans="1:8" ht="24" customHeight="1">
      <c r="A1" s="68" t="s">
        <v>1</v>
      </c>
      <c r="B1" s="68"/>
      <c r="C1" s="68"/>
      <c r="D1" s="68"/>
      <c r="E1" s="68"/>
      <c r="F1" s="68"/>
      <c r="G1" s="68"/>
      <c r="H1" s="68"/>
    </row>
    <row r="2" spans="1:8" ht="20.25" customHeight="1">
      <c r="A2" s="68" t="s">
        <v>2</v>
      </c>
      <c r="B2" s="68"/>
      <c r="C2" s="68"/>
      <c r="D2" s="68"/>
      <c r="E2" s="68"/>
      <c r="F2" s="68"/>
      <c r="G2" s="68"/>
      <c r="H2" s="68"/>
    </row>
    <row r="3" spans="1:8" ht="24" customHeight="1">
      <c r="A3" s="69" t="s">
        <v>3</v>
      </c>
      <c r="B3" s="69"/>
      <c r="C3" s="69"/>
      <c r="D3" s="69"/>
      <c r="E3" s="69"/>
      <c r="F3" s="69"/>
      <c r="G3" s="69"/>
      <c r="H3" s="69"/>
    </row>
    <row r="4" spans="1:9" ht="63" customHeight="1">
      <c r="A4" s="1" t="s">
        <v>4</v>
      </c>
      <c r="B4" s="1" t="s">
        <v>5</v>
      </c>
      <c r="C4" s="2" t="s">
        <v>6</v>
      </c>
      <c r="D4" s="2" t="s">
        <v>7</v>
      </c>
      <c r="E4" s="1" t="s">
        <v>8</v>
      </c>
      <c r="F4" s="2" t="s">
        <v>9</v>
      </c>
      <c r="G4" s="2" t="s">
        <v>10</v>
      </c>
      <c r="H4" s="2" t="s">
        <v>11</v>
      </c>
      <c r="I4">
        <v>849</v>
      </c>
    </row>
    <row r="5" spans="1:8" ht="21" customHeight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2" t="s">
        <v>18</v>
      </c>
      <c r="H5" s="1" t="s">
        <v>19</v>
      </c>
    </row>
    <row r="6" spans="1:8" ht="57.75" customHeight="1">
      <c r="A6" s="3" t="s">
        <v>12</v>
      </c>
      <c r="B6" s="4" t="s">
        <v>20</v>
      </c>
      <c r="C6" s="50">
        <f>C7+C9</f>
        <v>21219534.41</v>
      </c>
      <c r="D6" s="50">
        <f>D7+D9</f>
        <v>4803544.962968198</v>
      </c>
      <c r="E6" s="4" t="s">
        <v>0</v>
      </c>
      <c r="F6" s="50">
        <f>F7+F9</f>
        <v>26023079.372968197</v>
      </c>
      <c r="G6" s="55">
        <v>341</v>
      </c>
      <c r="H6" s="4" t="s">
        <v>21</v>
      </c>
    </row>
    <row r="7" spans="1:8" ht="63.75" customHeight="1">
      <c r="A7" s="5" t="s">
        <v>22</v>
      </c>
      <c r="B7" s="6" t="s">
        <v>23</v>
      </c>
      <c r="C7" s="49">
        <f>'Table5 (2)'!C8</f>
        <v>1121824.2297947214</v>
      </c>
      <c r="D7" s="49">
        <f>Table2!H12/849*Table6!G7</f>
        <v>126779.77908127209</v>
      </c>
      <c r="E7" s="6" t="s">
        <v>0</v>
      </c>
      <c r="F7" s="51">
        <f>C7+D7</f>
        <v>1248604.0088759935</v>
      </c>
      <c r="G7" s="56">
        <v>9</v>
      </c>
      <c r="H7" s="6" t="s">
        <v>21</v>
      </c>
    </row>
    <row r="8" spans="1:8" ht="14.25" customHeight="1">
      <c r="A8" s="7" t="s">
        <v>0</v>
      </c>
      <c r="B8" s="8" t="s">
        <v>24</v>
      </c>
      <c r="C8" s="9" t="s">
        <v>0</v>
      </c>
      <c r="D8" s="9"/>
      <c r="E8" s="9" t="s">
        <v>25</v>
      </c>
      <c r="F8" s="9"/>
      <c r="G8" s="57">
        <v>9</v>
      </c>
      <c r="H8" s="9"/>
    </row>
    <row r="9" spans="1:8" ht="63.75" customHeight="1">
      <c r="A9" s="5" t="s">
        <v>26</v>
      </c>
      <c r="B9" s="6" t="s">
        <v>27</v>
      </c>
      <c r="C9" s="49">
        <f>'Table5 (2)'!C6</f>
        <v>20097710.180205278</v>
      </c>
      <c r="D9" s="49">
        <f>Table2!H12/849*Table6!G9</f>
        <v>4676765.183886926</v>
      </c>
      <c r="E9" s="6" t="s">
        <v>0</v>
      </c>
      <c r="F9" s="51">
        <f>C9+D9</f>
        <v>24774475.364092205</v>
      </c>
      <c r="G9" s="56">
        <v>332</v>
      </c>
      <c r="H9" s="6" t="s">
        <v>21</v>
      </c>
    </row>
    <row r="10" spans="1:8" ht="14.25" customHeight="1">
      <c r="A10" s="7" t="s">
        <v>0</v>
      </c>
      <c r="B10" s="8" t="s">
        <v>24</v>
      </c>
      <c r="C10" s="9" t="s">
        <v>0</v>
      </c>
      <c r="D10" s="9"/>
      <c r="E10" s="9" t="s">
        <v>25</v>
      </c>
      <c r="F10" s="9"/>
      <c r="G10" s="57">
        <v>332</v>
      </c>
      <c r="H10" s="9" t="s">
        <v>21</v>
      </c>
    </row>
    <row r="11" spans="1:8" ht="51" customHeight="1">
      <c r="A11" s="3" t="s">
        <v>13</v>
      </c>
      <c r="B11" s="4" t="s">
        <v>28</v>
      </c>
      <c r="C11" s="50">
        <f>C12+C14+C16+C18+C20</f>
        <v>34515387.99</v>
      </c>
      <c r="D11" s="50">
        <f>D12+D14+D16+D18+D20</f>
        <v>5916389.690459364</v>
      </c>
      <c r="E11" s="4" t="s">
        <v>0</v>
      </c>
      <c r="F11" s="50">
        <f>F12+F14+F16+F18+F20</f>
        <v>40431777.68045936</v>
      </c>
      <c r="G11" s="55">
        <v>421</v>
      </c>
      <c r="H11" s="4" t="s">
        <v>21</v>
      </c>
    </row>
    <row r="12" spans="1:8" ht="63.75" customHeight="1">
      <c r="A12" s="5" t="s">
        <v>29</v>
      </c>
      <c r="B12" s="6" t="s">
        <v>30</v>
      </c>
      <c r="C12" s="52">
        <f>'Table5 (2)'!C17</f>
        <v>202667.08745238098</v>
      </c>
      <c r="D12" s="52"/>
      <c r="E12" s="6" t="s">
        <v>0</v>
      </c>
      <c r="F12" s="6">
        <f>C12+D12</f>
        <v>202667.08745238098</v>
      </c>
      <c r="G12" s="56">
        <v>1</v>
      </c>
      <c r="H12" s="6" t="s">
        <v>21</v>
      </c>
    </row>
    <row r="13" spans="1:8" ht="14.25" customHeight="1">
      <c r="A13" s="7" t="s">
        <v>0</v>
      </c>
      <c r="B13" s="8" t="s">
        <v>24</v>
      </c>
      <c r="C13" s="9" t="s">
        <v>0</v>
      </c>
      <c r="D13" s="9"/>
      <c r="E13" s="9" t="s">
        <v>25</v>
      </c>
      <c r="F13" s="9"/>
      <c r="G13" s="57">
        <v>1</v>
      </c>
      <c r="H13" s="9"/>
    </row>
    <row r="14" spans="1:8" ht="63.75" customHeight="1">
      <c r="A14" s="5" t="s">
        <v>31</v>
      </c>
      <c r="B14" s="6" t="s">
        <v>32</v>
      </c>
      <c r="C14" s="49">
        <f>'Table5 (2)'!C19</f>
        <v>1418669.612166667</v>
      </c>
      <c r="D14" s="49">
        <f>Table2!H12/849*Table6!G14</f>
        <v>112693.13696113075</v>
      </c>
      <c r="E14" s="6" t="s">
        <v>0</v>
      </c>
      <c r="F14" s="51">
        <f>C14+D14</f>
        <v>1531362.7491277975</v>
      </c>
      <c r="G14" s="56">
        <v>8</v>
      </c>
      <c r="H14" s="6" t="s">
        <v>21</v>
      </c>
    </row>
    <row r="15" spans="1:8" ht="14.25" customHeight="1">
      <c r="A15" s="7" t="s">
        <v>0</v>
      </c>
      <c r="B15" s="8" t="s">
        <v>24</v>
      </c>
      <c r="C15" s="9" t="s">
        <v>0</v>
      </c>
      <c r="D15" s="9"/>
      <c r="E15" s="9" t="s">
        <v>25</v>
      </c>
      <c r="F15" s="9"/>
      <c r="G15" s="57">
        <v>8</v>
      </c>
      <c r="H15" s="9"/>
    </row>
    <row r="16" spans="1:8" ht="63.75" customHeight="1">
      <c r="A16" s="5" t="s">
        <v>33</v>
      </c>
      <c r="B16" s="6" t="s">
        <v>34</v>
      </c>
      <c r="C16" s="49">
        <f>'Table5 (2)'!C15</f>
        <v>25571593.591638654</v>
      </c>
      <c r="D16" s="49">
        <f>Table2!H12/849*Table6!G16</f>
        <v>4648591.899646644</v>
      </c>
      <c r="E16" s="6" t="s">
        <v>0</v>
      </c>
      <c r="F16" s="51">
        <f>C16+D16</f>
        <v>30220185.491285298</v>
      </c>
      <c r="G16" s="56">
        <v>330</v>
      </c>
      <c r="H16" s="6" t="s">
        <v>21</v>
      </c>
    </row>
    <row r="17" spans="1:8" ht="14.25" customHeight="1">
      <c r="A17" s="7" t="s">
        <v>0</v>
      </c>
      <c r="B17" s="8" t="s">
        <v>24</v>
      </c>
      <c r="C17" s="9" t="s">
        <v>0</v>
      </c>
      <c r="D17" s="9"/>
      <c r="E17" s="9" t="s">
        <v>25</v>
      </c>
      <c r="F17" s="9"/>
      <c r="G17" s="57">
        <v>330</v>
      </c>
      <c r="H17" s="9"/>
    </row>
    <row r="18" spans="1:8" ht="63.75" customHeight="1">
      <c r="A18" s="5" t="s">
        <v>35</v>
      </c>
      <c r="B18" s="6" t="s">
        <v>36</v>
      </c>
      <c r="C18" s="49">
        <f>'Table5 (2)'!C11</f>
        <v>6511789.348932773</v>
      </c>
      <c r="D18" s="49">
        <f>Table2!H12/849*Table6!G18</f>
        <v>1098758.0853710247</v>
      </c>
      <c r="E18" s="6" t="s">
        <v>0</v>
      </c>
      <c r="F18" s="51">
        <f>C18+D18</f>
        <v>7610547.434303798</v>
      </c>
      <c r="G18" s="56">
        <v>78</v>
      </c>
      <c r="H18" s="6" t="s">
        <v>21</v>
      </c>
    </row>
    <row r="19" spans="1:8" ht="14.25" customHeight="1">
      <c r="A19" s="7" t="s">
        <v>0</v>
      </c>
      <c r="B19" s="8" t="s">
        <v>24</v>
      </c>
      <c r="C19" s="9" t="s">
        <v>0</v>
      </c>
      <c r="D19" s="9"/>
      <c r="E19" s="9" t="s">
        <v>25</v>
      </c>
      <c r="F19" s="9"/>
      <c r="G19" s="57">
        <v>78</v>
      </c>
      <c r="H19" s="9"/>
    </row>
    <row r="20" spans="1:8" ht="63.75" customHeight="1">
      <c r="A20" s="5" t="s">
        <v>37</v>
      </c>
      <c r="B20" s="6" t="s">
        <v>38</v>
      </c>
      <c r="C20" s="51">
        <f>'Table5 (2)'!C13</f>
        <v>810668.3498095239</v>
      </c>
      <c r="D20" s="49">
        <f>Table2!H12/849*Table6!G20</f>
        <v>56346.56848056537</v>
      </c>
      <c r="E20" s="6" t="s">
        <v>0</v>
      </c>
      <c r="F20" s="51">
        <f>C20+D20</f>
        <v>867014.9182900892</v>
      </c>
      <c r="G20" s="56">
        <v>4</v>
      </c>
      <c r="H20" s="6" t="s">
        <v>21</v>
      </c>
    </row>
    <row r="21" spans="1:8" ht="14.25" customHeight="1">
      <c r="A21" s="7" t="s">
        <v>0</v>
      </c>
      <c r="B21" s="8" t="s">
        <v>24</v>
      </c>
      <c r="C21" s="9" t="s">
        <v>0</v>
      </c>
      <c r="D21" s="9"/>
      <c r="E21" s="9" t="s">
        <v>25</v>
      </c>
      <c r="F21" s="9"/>
      <c r="G21" s="57">
        <v>4</v>
      </c>
      <c r="H21" s="9"/>
    </row>
    <row r="22" spans="1:8" ht="47.25" customHeight="1">
      <c r="A22" s="3" t="s">
        <v>39</v>
      </c>
      <c r="B22" s="4" t="s">
        <v>40</v>
      </c>
      <c r="C22" s="50">
        <f>C23</f>
        <v>8012777.6</v>
      </c>
      <c r="D22" s="50">
        <f>D23</f>
        <v>1239624.5065724382</v>
      </c>
      <c r="E22" s="4" t="s">
        <v>0</v>
      </c>
      <c r="F22" s="50">
        <f>F23</f>
        <v>9252402.106572438</v>
      </c>
      <c r="G22" s="55">
        <v>88</v>
      </c>
      <c r="H22" s="4"/>
    </row>
    <row r="23" spans="1:8" ht="63.75" customHeight="1">
      <c r="A23" s="5" t="s">
        <v>41</v>
      </c>
      <c r="B23" s="6" t="s">
        <v>42</v>
      </c>
      <c r="C23" s="49">
        <f>'Table5 (2)'!C26</f>
        <v>8012777.6</v>
      </c>
      <c r="D23" s="49">
        <f>Table2!H12/849*Table6!G23</f>
        <v>1239624.5065724382</v>
      </c>
      <c r="E23" s="6" t="s">
        <v>0</v>
      </c>
      <c r="F23" s="51">
        <f>C23+D23</f>
        <v>9252402.106572438</v>
      </c>
      <c r="G23" s="56">
        <v>88</v>
      </c>
      <c r="H23" s="6" t="s">
        <v>21</v>
      </c>
    </row>
    <row r="24" spans="1:8" ht="14.25" customHeight="1">
      <c r="A24" s="7" t="s">
        <v>0</v>
      </c>
      <c r="B24" s="8" t="s">
        <v>24</v>
      </c>
      <c r="C24" s="9" t="s">
        <v>0</v>
      </c>
      <c r="D24" s="9"/>
      <c r="E24" s="9" t="s">
        <v>25</v>
      </c>
      <c r="F24" s="9"/>
      <c r="G24" s="57">
        <v>88</v>
      </c>
      <c r="H24" s="9"/>
    </row>
    <row r="25" spans="1:8" s="42" customFormat="1" ht="63.75" customHeight="1" hidden="1">
      <c r="A25" s="43" t="s">
        <v>43</v>
      </c>
      <c r="B25" s="44" t="s">
        <v>44</v>
      </c>
      <c r="C25" s="44" t="s">
        <v>21</v>
      </c>
      <c r="D25" s="44" t="s">
        <v>21</v>
      </c>
      <c r="E25" s="44" t="s">
        <v>0</v>
      </c>
      <c r="F25" s="44" t="s">
        <v>21</v>
      </c>
      <c r="G25" s="58" t="s">
        <v>21</v>
      </c>
      <c r="H25" s="44" t="s">
        <v>0</v>
      </c>
    </row>
    <row r="26" spans="1:8" s="42" customFormat="1" ht="14.25" customHeight="1" hidden="1">
      <c r="A26" s="46" t="s">
        <v>0</v>
      </c>
      <c r="B26" s="47" t="s">
        <v>24</v>
      </c>
      <c r="C26" s="48" t="s">
        <v>0</v>
      </c>
      <c r="D26" s="48" t="s">
        <v>21</v>
      </c>
      <c r="E26" s="48" t="s">
        <v>25</v>
      </c>
      <c r="F26" s="48" t="s">
        <v>21</v>
      </c>
      <c r="G26" s="59">
        <v>0</v>
      </c>
      <c r="H26" s="48" t="s">
        <v>0</v>
      </c>
    </row>
    <row r="27" spans="1:8" s="42" customFormat="1" ht="63.75" customHeight="1" hidden="1">
      <c r="A27" s="43" t="s">
        <v>45</v>
      </c>
      <c r="B27" s="44" t="s">
        <v>46</v>
      </c>
      <c r="C27" s="44" t="s">
        <v>21</v>
      </c>
      <c r="D27" s="44" t="s">
        <v>21</v>
      </c>
      <c r="E27" s="44" t="s">
        <v>0</v>
      </c>
      <c r="F27" s="44" t="s">
        <v>21</v>
      </c>
      <c r="G27" s="58" t="s">
        <v>21</v>
      </c>
      <c r="H27" s="44" t="s">
        <v>0</v>
      </c>
    </row>
    <row r="28" spans="1:8" s="42" customFormat="1" ht="14.25" customHeight="1" hidden="1">
      <c r="A28" s="46" t="s">
        <v>0</v>
      </c>
      <c r="B28" s="47" t="s">
        <v>24</v>
      </c>
      <c r="C28" s="48" t="s">
        <v>0</v>
      </c>
      <c r="D28" s="48" t="s">
        <v>21</v>
      </c>
      <c r="E28" s="48" t="s">
        <v>25</v>
      </c>
      <c r="F28" s="48" t="s">
        <v>21</v>
      </c>
      <c r="G28" s="59">
        <v>0</v>
      </c>
      <c r="H28" s="48" t="s">
        <v>0</v>
      </c>
    </row>
    <row r="29" spans="1:8" ht="31.5" customHeight="1">
      <c r="A29" s="3" t="s">
        <v>14</v>
      </c>
      <c r="B29" s="4" t="s">
        <v>47</v>
      </c>
      <c r="C29" s="50">
        <f>C30</f>
        <v>742998</v>
      </c>
      <c r="D29" s="4" t="str">
        <f>D30</f>
        <v>0.00</v>
      </c>
      <c r="E29" s="4" t="s">
        <v>0</v>
      </c>
      <c r="F29" s="50">
        <f>F30</f>
        <v>742998</v>
      </c>
      <c r="G29" s="65">
        <v>36</v>
      </c>
      <c r="H29" s="4" t="s">
        <v>21</v>
      </c>
    </row>
    <row r="30" spans="1:8" ht="31.5" customHeight="1">
      <c r="A30" s="5" t="s">
        <v>48</v>
      </c>
      <c r="B30" s="6" t="s">
        <v>49</v>
      </c>
      <c r="C30" s="49">
        <f>'Table5 (2)'!C29</f>
        <v>742998</v>
      </c>
      <c r="D30" s="6" t="s">
        <v>21</v>
      </c>
      <c r="E30" s="6" t="s">
        <v>0</v>
      </c>
      <c r="F30" s="51">
        <f>C30+D30</f>
        <v>742998</v>
      </c>
      <c r="G30" s="56">
        <v>36</v>
      </c>
      <c r="H30" s="6" t="s">
        <v>21</v>
      </c>
    </row>
    <row r="31" spans="1:8" ht="14.25" customHeight="1">
      <c r="A31" s="7" t="s">
        <v>0</v>
      </c>
      <c r="B31" s="8" t="s">
        <v>24</v>
      </c>
      <c r="C31" s="9" t="s">
        <v>0</v>
      </c>
      <c r="D31" s="9"/>
      <c r="E31" s="9" t="s">
        <v>25</v>
      </c>
      <c r="F31" s="9"/>
      <c r="G31" s="57">
        <v>36</v>
      </c>
      <c r="H31" s="9"/>
    </row>
    <row r="33" spans="3:6" ht="12.75">
      <c r="C33" s="39">
        <f>C6+C11+C22+C29</f>
        <v>64490698.00000001</v>
      </c>
      <c r="D33" s="39">
        <f>D6+D11+D22+D29</f>
        <v>11959559.16</v>
      </c>
      <c r="F33" s="39">
        <f>F6+F11+F22+F29</f>
        <v>76450257.16</v>
      </c>
    </row>
    <row r="35" ht="12.75">
      <c r="F35" s="37">
        <f>F33+Table2!D17</f>
        <v>77185257.16</v>
      </c>
    </row>
  </sheetData>
  <sheetProtection/>
  <mergeCells count="3">
    <mergeCell ref="A1:H1"/>
    <mergeCell ref="A2:H2"/>
    <mergeCell ref="A3:H3"/>
  </mergeCells>
  <printOptions/>
  <pageMargins left="0.3937008" right="0.3937008" top="0.21" bottom="0.27" header="0.22" footer="0.3"/>
  <pageSetup horizontalDpi="600" verticalDpi="600" orientation="landscape" paperSize="9" scale="91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60" zoomScalePageLayoutView="0" workbookViewId="0" topLeftCell="A1">
      <selection activeCell="A14" sqref="A14:IV14"/>
    </sheetView>
  </sheetViews>
  <sheetFormatPr defaultColWidth="9.33203125" defaultRowHeight="12.75"/>
  <cols>
    <col min="1" max="1" width="54.5" style="0" customWidth="1"/>
    <col min="2" max="2" width="21.16015625" style="0" customWidth="1"/>
    <col min="3" max="3" width="21.33203125" style="0" customWidth="1"/>
    <col min="4" max="4" width="21.16015625" style="0" customWidth="1"/>
    <col min="5" max="5" width="12.83203125" style="0" customWidth="1"/>
    <col min="6" max="6" width="21.33203125" style="0" customWidth="1"/>
    <col min="7" max="7" width="22.83203125" style="0" customWidth="1"/>
  </cols>
  <sheetData>
    <row r="1" ht="12.75"/>
    <row r="2" spans="1:7" ht="30" customHeight="1">
      <c r="A2" s="70" t="s">
        <v>50</v>
      </c>
      <c r="B2" s="70"/>
      <c r="C2" s="70"/>
      <c r="D2" s="70"/>
      <c r="E2" s="70"/>
      <c r="F2" s="70"/>
      <c r="G2" s="70"/>
    </row>
    <row r="3" spans="1:7" ht="108.75" customHeight="1">
      <c r="A3" s="11" t="s">
        <v>51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</row>
    <row r="4" spans="1:7" ht="18" customHeight="1">
      <c r="A4" s="12" t="s">
        <v>0</v>
      </c>
      <c r="B4" s="12" t="s">
        <v>58</v>
      </c>
      <c r="C4" s="12" t="s">
        <v>58</v>
      </c>
      <c r="D4" s="12" t="s">
        <v>58</v>
      </c>
      <c r="E4" s="12" t="s">
        <v>59</v>
      </c>
      <c r="F4" s="12" t="s">
        <v>60</v>
      </c>
      <c r="G4" s="12" t="s">
        <v>60</v>
      </c>
    </row>
    <row r="5" spans="1:7" ht="18" customHeight="1">
      <c r="A5" s="12" t="s">
        <v>12</v>
      </c>
      <c r="B5" s="12" t="s">
        <v>13</v>
      </c>
      <c r="C5" s="12" t="s">
        <v>39</v>
      </c>
      <c r="D5" s="12" t="s">
        <v>14</v>
      </c>
      <c r="E5" s="12" t="s">
        <v>15</v>
      </c>
      <c r="F5" s="12" t="s">
        <v>16</v>
      </c>
      <c r="G5" s="12" t="s">
        <v>61</v>
      </c>
    </row>
    <row r="6" spans="1:7" ht="48.75" customHeight="1">
      <c r="A6" s="4" t="s">
        <v>20</v>
      </c>
      <c r="B6" s="54">
        <f>B7+B9</f>
        <v>185182.40827098227</v>
      </c>
      <c r="C6" s="54">
        <f>C7+C9</f>
        <v>28173.284240282686</v>
      </c>
      <c r="D6" s="54">
        <f>D7+D9</f>
        <v>213355.69251126493</v>
      </c>
      <c r="E6" s="4">
        <v>341</v>
      </c>
      <c r="F6" s="4" t="s">
        <v>0</v>
      </c>
      <c r="G6" s="54">
        <f>G7+G9</f>
        <v>26023079.372968197</v>
      </c>
    </row>
    <row r="7" spans="1:7" ht="45" customHeight="1">
      <c r="A7" s="6" t="s">
        <v>27</v>
      </c>
      <c r="B7" s="49">
        <f>Table6!C9/Table6!G9</f>
        <v>60535.27162712433</v>
      </c>
      <c r="C7" s="49">
        <f>Table6!D9/Table6!G9</f>
        <v>14086.642120141343</v>
      </c>
      <c r="D7" s="49">
        <f>B7+C7</f>
        <v>74621.91374726567</v>
      </c>
      <c r="E7" s="6">
        <v>332</v>
      </c>
      <c r="F7" s="6" t="s">
        <v>0</v>
      </c>
      <c r="G7" s="49">
        <f>D7*E7</f>
        <v>24774475.364092205</v>
      </c>
    </row>
    <row r="8" spans="1:7" ht="14.25" customHeight="1">
      <c r="A8" s="13" t="s">
        <v>24</v>
      </c>
      <c r="B8" s="9" t="s">
        <v>21</v>
      </c>
      <c r="C8" s="9" t="s">
        <v>21</v>
      </c>
      <c r="D8" s="9" t="s">
        <v>21</v>
      </c>
      <c r="E8" s="9">
        <v>332</v>
      </c>
      <c r="F8" s="14" t="s">
        <v>0</v>
      </c>
      <c r="G8" s="9" t="s">
        <v>21</v>
      </c>
    </row>
    <row r="9" spans="1:7" ht="45" customHeight="1">
      <c r="A9" s="6" t="s">
        <v>23</v>
      </c>
      <c r="B9" s="49">
        <f>Table6!C7/Table6!G7</f>
        <v>124647.13664385793</v>
      </c>
      <c r="C9" s="49">
        <f>Table6!D7/Table6!G7</f>
        <v>14086.642120141343</v>
      </c>
      <c r="D9" s="49">
        <f>B9+C9</f>
        <v>138733.77876399926</v>
      </c>
      <c r="E9" s="6">
        <v>9</v>
      </c>
      <c r="F9" s="6" t="s">
        <v>0</v>
      </c>
      <c r="G9" s="49">
        <f>D9*E9</f>
        <v>1248604.0088759933</v>
      </c>
    </row>
    <row r="10" spans="1:7" ht="14.25" customHeight="1">
      <c r="A10" s="13" t="s">
        <v>24</v>
      </c>
      <c r="B10" s="9" t="s">
        <v>21</v>
      </c>
      <c r="C10" s="9" t="s">
        <v>21</v>
      </c>
      <c r="D10" s="9" t="s">
        <v>21</v>
      </c>
      <c r="E10" s="9">
        <v>9</v>
      </c>
      <c r="F10" s="14" t="s">
        <v>0</v>
      </c>
      <c r="G10" s="9" t="s">
        <v>21</v>
      </c>
    </row>
    <row r="11" spans="1:7" ht="47.25" customHeight="1">
      <c r="A11" s="4" t="s">
        <v>28</v>
      </c>
      <c r="B11" s="54">
        <f>B12+B14+B16+B18+B20</f>
        <v>743642.0328084871</v>
      </c>
      <c r="C11" s="54">
        <f>C12+C14+C16+C18+C20</f>
        <v>56346.56848056537</v>
      </c>
      <c r="D11" s="54">
        <f>D12+D14+D16+D18+D20</f>
        <v>799988.6012890523</v>
      </c>
      <c r="E11" s="4">
        <v>421</v>
      </c>
      <c r="F11" s="4" t="s">
        <v>0</v>
      </c>
      <c r="G11" s="54">
        <f>G12+G14+G16+G18+G20</f>
        <v>40431777.680459365</v>
      </c>
    </row>
    <row r="12" spans="1:7" ht="45" customHeight="1">
      <c r="A12" s="6" t="s">
        <v>36</v>
      </c>
      <c r="B12" s="49">
        <f>Table6!C18/Table6!G18</f>
        <v>83484.47883247145</v>
      </c>
      <c r="C12" s="49">
        <f>Table6!D18/Table6!G18</f>
        <v>14086.642120141341</v>
      </c>
      <c r="D12" s="49">
        <f>B12+C12</f>
        <v>97571.1209526128</v>
      </c>
      <c r="E12" s="6">
        <v>78</v>
      </c>
      <c r="F12" s="6" t="s">
        <v>0</v>
      </c>
      <c r="G12" s="49">
        <f>D12*E12</f>
        <v>7610547.434303798</v>
      </c>
    </row>
    <row r="13" spans="1:7" ht="14.25" customHeight="1">
      <c r="A13" s="13" t="s">
        <v>24</v>
      </c>
      <c r="B13" s="9" t="s">
        <v>21</v>
      </c>
      <c r="C13" s="9" t="s">
        <v>21</v>
      </c>
      <c r="D13" s="9" t="s">
        <v>21</v>
      </c>
      <c r="E13" s="9">
        <v>78</v>
      </c>
      <c r="F13" s="14" t="s">
        <v>0</v>
      </c>
      <c r="G13" s="9" t="s">
        <v>21</v>
      </c>
    </row>
    <row r="14" spans="1:7" ht="46.5" customHeight="1">
      <c r="A14" s="6" t="s">
        <v>38</v>
      </c>
      <c r="B14" s="49">
        <f>Table6!C20/Table6!G20</f>
        <v>202667.08745238098</v>
      </c>
      <c r="C14" s="49">
        <f>Table6!D20/Table6!G20</f>
        <v>14086.642120141343</v>
      </c>
      <c r="D14" s="49">
        <f>B14+C14</f>
        <v>216753.7295725223</v>
      </c>
      <c r="E14" s="6">
        <v>4</v>
      </c>
      <c r="F14" s="6" t="s">
        <v>0</v>
      </c>
      <c r="G14" s="49">
        <f>D14*E14</f>
        <v>867014.9182900892</v>
      </c>
    </row>
    <row r="15" spans="1:7" ht="14.25" customHeight="1">
      <c r="A15" s="13" t="s">
        <v>24</v>
      </c>
      <c r="B15" s="9" t="s">
        <v>21</v>
      </c>
      <c r="C15" s="9" t="s">
        <v>21</v>
      </c>
      <c r="D15" s="9" t="s">
        <v>21</v>
      </c>
      <c r="E15" s="9">
        <v>4</v>
      </c>
      <c r="F15" s="14" t="s">
        <v>0</v>
      </c>
      <c r="G15" s="9" t="s">
        <v>21</v>
      </c>
    </row>
    <row r="16" spans="1:7" ht="45" customHeight="1">
      <c r="A16" s="6" t="s">
        <v>34</v>
      </c>
      <c r="B16" s="49">
        <f>Table6!C16/Table6!G16</f>
        <v>77489.67755042017</v>
      </c>
      <c r="C16" s="49">
        <f>Table6!D16/Table6!G16</f>
        <v>14086.642120141343</v>
      </c>
      <c r="D16" s="49">
        <f>B16+C16</f>
        <v>91576.31967056151</v>
      </c>
      <c r="E16" s="6">
        <v>330</v>
      </c>
      <c r="F16" s="6" t="s">
        <v>0</v>
      </c>
      <c r="G16" s="49">
        <f>D16*E16</f>
        <v>30220185.491285298</v>
      </c>
    </row>
    <row r="17" spans="1:7" ht="14.25" customHeight="1">
      <c r="A17" s="13" t="s">
        <v>24</v>
      </c>
      <c r="B17" s="9" t="s">
        <v>21</v>
      </c>
      <c r="C17" s="9" t="s">
        <v>21</v>
      </c>
      <c r="D17" s="9" t="s">
        <v>21</v>
      </c>
      <c r="E17" s="9">
        <v>330</v>
      </c>
      <c r="F17" s="14" t="s">
        <v>0</v>
      </c>
      <c r="G17" s="9" t="s">
        <v>21</v>
      </c>
    </row>
    <row r="18" spans="1:7" ht="47.25" customHeight="1">
      <c r="A18" s="6" t="s">
        <v>30</v>
      </c>
      <c r="B18" s="49">
        <f>Table6!C12/Table6!G12</f>
        <v>202667.08745238098</v>
      </c>
      <c r="C18" s="6" t="s">
        <v>21</v>
      </c>
      <c r="D18" s="49">
        <f>B18+C18</f>
        <v>202667.08745238098</v>
      </c>
      <c r="E18" s="6">
        <v>1</v>
      </c>
      <c r="F18" s="6" t="s">
        <v>0</v>
      </c>
      <c r="G18" s="49">
        <f>D18*E18</f>
        <v>202667.08745238098</v>
      </c>
    </row>
    <row r="19" spans="1:7" ht="14.25" customHeight="1">
      <c r="A19" s="13" t="s">
        <v>24</v>
      </c>
      <c r="B19" s="9" t="s">
        <v>21</v>
      </c>
      <c r="C19" s="9" t="s">
        <v>21</v>
      </c>
      <c r="D19" s="9" t="s">
        <v>21</v>
      </c>
      <c r="E19" s="9">
        <v>1</v>
      </c>
      <c r="F19" s="14" t="s">
        <v>0</v>
      </c>
      <c r="G19" s="9" t="s">
        <v>21</v>
      </c>
    </row>
    <row r="20" spans="1:7" ht="42.75" customHeight="1">
      <c r="A20" s="6" t="s">
        <v>32</v>
      </c>
      <c r="B20" s="49">
        <f>Table6!C14/Table6!G14</f>
        <v>177333.70152083336</v>
      </c>
      <c r="C20" s="49">
        <f>Table6!D14/Table6!G14</f>
        <v>14086.642120141343</v>
      </c>
      <c r="D20" s="49">
        <f>B20+C20</f>
        <v>191420.3436409747</v>
      </c>
      <c r="E20" s="6">
        <v>8</v>
      </c>
      <c r="F20" s="6" t="s">
        <v>0</v>
      </c>
      <c r="G20" s="49">
        <f>D20*E20</f>
        <v>1531362.7491277975</v>
      </c>
    </row>
    <row r="21" spans="1:7" ht="14.25" customHeight="1">
      <c r="A21" s="13" t="s">
        <v>24</v>
      </c>
      <c r="B21" s="9" t="s">
        <v>21</v>
      </c>
      <c r="C21" s="9" t="s">
        <v>21</v>
      </c>
      <c r="D21" s="9" t="s">
        <v>21</v>
      </c>
      <c r="E21" s="9">
        <v>8</v>
      </c>
      <c r="F21" s="14" t="s">
        <v>0</v>
      </c>
      <c r="G21" s="9" t="s">
        <v>21</v>
      </c>
    </row>
    <row r="22" spans="1:7" ht="47.25" customHeight="1">
      <c r="A22" s="4" t="s">
        <v>40</v>
      </c>
      <c r="B22" s="54">
        <f>B27</f>
        <v>91054.29090909091</v>
      </c>
      <c r="C22" s="54">
        <f>C27</f>
        <v>14086.642120141343</v>
      </c>
      <c r="D22" s="54">
        <f>D27</f>
        <v>105140.93302923226</v>
      </c>
      <c r="E22" s="4">
        <v>88</v>
      </c>
      <c r="F22" s="4" t="s">
        <v>0</v>
      </c>
      <c r="G22" s="54">
        <f>G27</f>
        <v>9252402.106572438</v>
      </c>
    </row>
    <row r="23" spans="1:7" s="42" customFormat="1" ht="63.75" customHeight="1" hidden="1">
      <c r="A23" s="44" t="s">
        <v>46</v>
      </c>
      <c r="B23" s="44" t="s">
        <v>0</v>
      </c>
      <c r="C23" s="44" t="s">
        <v>0</v>
      </c>
      <c r="D23" s="44" t="s">
        <v>0</v>
      </c>
      <c r="E23" s="44" t="s">
        <v>21</v>
      </c>
      <c r="F23" s="44" t="s">
        <v>0</v>
      </c>
      <c r="G23" s="44" t="s">
        <v>21</v>
      </c>
    </row>
    <row r="24" spans="1:7" s="42" customFormat="1" ht="14.25" customHeight="1" hidden="1">
      <c r="A24" s="53" t="s">
        <v>24</v>
      </c>
      <c r="B24" s="48" t="s">
        <v>0</v>
      </c>
      <c r="C24" s="48" t="s">
        <v>0</v>
      </c>
      <c r="D24" s="48" t="s">
        <v>0</v>
      </c>
      <c r="E24" s="48" t="s">
        <v>21</v>
      </c>
      <c r="F24" s="48" t="s">
        <v>0</v>
      </c>
      <c r="G24" s="48" t="s">
        <v>21</v>
      </c>
    </row>
    <row r="25" spans="1:7" s="42" customFormat="1" ht="63.75" customHeight="1" hidden="1">
      <c r="A25" s="44" t="s">
        <v>44</v>
      </c>
      <c r="B25" s="44" t="s">
        <v>0</v>
      </c>
      <c r="C25" s="44" t="s">
        <v>0</v>
      </c>
      <c r="D25" s="44" t="s">
        <v>0</v>
      </c>
      <c r="E25" s="44" t="s">
        <v>21</v>
      </c>
      <c r="F25" s="44" t="s">
        <v>0</v>
      </c>
      <c r="G25" s="44" t="s">
        <v>21</v>
      </c>
    </row>
    <row r="26" spans="1:7" ht="14.25" customHeight="1" hidden="1">
      <c r="A26" s="13" t="s">
        <v>24</v>
      </c>
      <c r="B26" s="9" t="s">
        <v>0</v>
      </c>
      <c r="C26" s="9" t="s">
        <v>0</v>
      </c>
      <c r="D26" s="9" t="s">
        <v>0</v>
      </c>
      <c r="E26" s="9" t="s">
        <v>21</v>
      </c>
      <c r="F26" s="14" t="s">
        <v>0</v>
      </c>
      <c r="G26" s="9" t="s">
        <v>21</v>
      </c>
    </row>
    <row r="27" spans="1:7" ht="48.75" customHeight="1">
      <c r="A27" s="6" t="s">
        <v>42</v>
      </c>
      <c r="B27" s="49">
        <f>Table6!C23/Table6!G23</f>
        <v>91054.29090909091</v>
      </c>
      <c r="C27" s="49">
        <f>Table6!D23/Table6!G23</f>
        <v>14086.642120141343</v>
      </c>
      <c r="D27" s="49">
        <f>B27+C27</f>
        <v>105140.93302923226</v>
      </c>
      <c r="E27" s="6">
        <v>88</v>
      </c>
      <c r="F27" s="6" t="s">
        <v>0</v>
      </c>
      <c r="G27" s="49">
        <f>D27*E27</f>
        <v>9252402.106572438</v>
      </c>
    </row>
    <row r="28" spans="1:7" ht="14.25" customHeight="1">
      <c r="A28" s="13" t="s">
        <v>24</v>
      </c>
      <c r="B28" s="9" t="s">
        <v>21</v>
      </c>
      <c r="C28" s="9" t="s">
        <v>21</v>
      </c>
      <c r="D28" s="9" t="s">
        <v>21</v>
      </c>
      <c r="E28" s="9">
        <v>88</v>
      </c>
      <c r="F28" s="14" t="s">
        <v>0</v>
      </c>
      <c r="G28" s="9" t="s">
        <v>21</v>
      </c>
    </row>
    <row r="29" spans="1:7" ht="26.25" customHeight="1">
      <c r="A29" s="4" t="s">
        <v>47</v>
      </c>
      <c r="B29" s="54">
        <f>B30</f>
        <v>20638.833333333332</v>
      </c>
      <c r="C29" s="54" t="str">
        <f>C30</f>
        <v>0.00</v>
      </c>
      <c r="D29" s="54">
        <f>D30</f>
        <v>20638.833333333332</v>
      </c>
      <c r="E29" s="66">
        <v>36</v>
      </c>
      <c r="F29" s="4" t="s">
        <v>0</v>
      </c>
      <c r="G29" s="54">
        <f>G30</f>
        <v>742998</v>
      </c>
    </row>
    <row r="30" spans="1:7" ht="31.5" customHeight="1">
      <c r="A30" s="6" t="s">
        <v>49</v>
      </c>
      <c r="B30" s="49">
        <f>Table6!C30/Table6!G30</f>
        <v>20638.833333333332</v>
      </c>
      <c r="C30" s="6" t="s">
        <v>21</v>
      </c>
      <c r="D30" s="49">
        <f>B30+C30</f>
        <v>20638.833333333332</v>
      </c>
      <c r="E30" s="6">
        <v>36</v>
      </c>
      <c r="F30" s="6" t="s">
        <v>0</v>
      </c>
      <c r="G30" s="49">
        <f>D30*E30</f>
        <v>742998</v>
      </c>
    </row>
    <row r="31" spans="1:7" ht="14.25" customHeight="1">
      <c r="A31" s="13" t="s">
        <v>24</v>
      </c>
      <c r="B31" s="9" t="s">
        <v>21</v>
      </c>
      <c r="C31" s="9" t="s">
        <v>21</v>
      </c>
      <c r="D31" s="9" t="s">
        <v>21</v>
      </c>
      <c r="E31" s="9">
        <v>36</v>
      </c>
      <c r="F31" s="14" t="s">
        <v>0</v>
      </c>
      <c r="G31" s="9" t="s">
        <v>21</v>
      </c>
    </row>
    <row r="32" spans="1:7" ht="15.75" customHeight="1">
      <c r="A32" s="11" t="s">
        <v>62</v>
      </c>
      <c r="B32" s="15" t="s">
        <v>0</v>
      </c>
      <c r="C32" s="15" t="s">
        <v>0</v>
      </c>
      <c r="D32" s="15" t="s">
        <v>0</v>
      </c>
      <c r="E32" s="4" t="s">
        <v>0</v>
      </c>
      <c r="F32" s="4" t="s">
        <v>63</v>
      </c>
      <c r="G32" s="54">
        <f>G6+G11+G22+G29+F32</f>
        <v>77185257.16</v>
      </c>
    </row>
  </sheetData>
  <sheetProtection/>
  <mergeCells count="1">
    <mergeCell ref="A2:G2"/>
  </mergeCells>
  <printOptions/>
  <pageMargins left="0.3937008" right="0.3937008" top="0.3937008" bottom="0.3937008" header="0.3" footer="0.3"/>
  <pageSetup horizontalDpi="600" verticalDpi="600" orientation="landscape" paperSize="9" scale="88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="60" zoomScalePageLayoutView="0" workbookViewId="0" topLeftCell="A1">
      <selection activeCell="C30" sqref="C30"/>
    </sheetView>
  </sheetViews>
  <sheetFormatPr defaultColWidth="9.33203125" defaultRowHeight="12.75"/>
  <cols>
    <col min="1" max="1" width="6.5" style="0" customWidth="1"/>
    <col min="2" max="2" width="140.16015625" style="0" customWidth="1"/>
    <col min="3" max="3" width="26.66015625" style="0" customWidth="1"/>
  </cols>
  <sheetData>
    <row r="1" ht="12.75"/>
    <row r="2" spans="1:3" ht="27" customHeight="1">
      <c r="A2" s="68" t="s">
        <v>64</v>
      </c>
      <c r="B2" s="68"/>
      <c r="C2" s="68"/>
    </row>
    <row r="3" spans="1:3" ht="42" customHeight="1">
      <c r="A3" s="1" t="s">
        <v>4</v>
      </c>
      <c r="B3" s="1" t="s">
        <v>65</v>
      </c>
      <c r="C3" s="1" t="s">
        <v>66</v>
      </c>
    </row>
    <row r="4" spans="1:3" ht="21" customHeight="1">
      <c r="A4" s="1" t="s">
        <v>12</v>
      </c>
      <c r="B4" s="1" t="s">
        <v>13</v>
      </c>
      <c r="C4" s="1" t="s">
        <v>39</v>
      </c>
    </row>
    <row r="5" spans="1:3" ht="31.5" customHeight="1">
      <c r="A5" s="5" t="s">
        <v>12</v>
      </c>
      <c r="B5" s="4" t="s">
        <v>20</v>
      </c>
      <c r="C5" s="15" t="s">
        <v>0</v>
      </c>
    </row>
    <row r="6" spans="1:3" ht="28.5" customHeight="1">
      <c r="A6" s="16" t="s">
        <v>22</v>
      </c>
      <c r="B6" s="17" t="s">
        <v>27</v>
      </c>
      <c r="C6" s="17" t="s">
        <v>0</v>
      </c>
    </row>
    <row r="7" spans="1:3" ht="14.25" customHeight="1">
      <c r="A7" s="5" t="s">
        <v>0</v>
      </c>
      <c r="B7" s="6" t="s">
        <v>24</v>
      </c>
      <c r="C7" s="18">
        <v>332</v>
      </c>
    </row>
    <row r="8" spans="1:3" ht="28.5" customHeight="1">
      <c r="A8" s="16" t="s">
        <v>26</v>
      </c>
      <c r="B8" s="17" t="s">
        <v>23</v>
      </c>
      <c r="C8" s="17" t="s">
        <v>0</v>
      </c>
    </row>
    <row r="9" spans="1:3" ht="14.25" customHeight="1">
      <c r="A9" s="5" t="s">
        <v>0</v>
      </c>
      <c r="B9" s="6" t="s">
        <v>24</v>
      </c>
      <c r="C9" s="18">
        <v>9</v>
      </c>
    </row>
    <row r="10" spans="1:3" ht="31.5" customHeight="1">
      <c r="A10" s="5" t="s">
        <v>13</v>
      </c>
      <c r="B10" s="4" t="s">
        <v>28</v>
      </c>
      <c r="C10" s="15" t="s">
        <v>0</v>
      </c>
    </row>
    <row r="11" spans="1:3" ht="28.5" customHeight="1">
      <c r="A11" s="16" t="s">
        <v>29</v>
      </c>
      <c r="B11" s="17" t="s">
        <v>36</v>
      </c>
      <c r="C11" s="17" t="s">
        <v>0</v>
      </c>
    </row>
    <row r="12" spans="1:3" ht="14.25" customHeight="1">
      <c r="A12" s="5" t="s">
        <v>0</v>
      </c>
      <c r="B12" s="6" t="s">
        <v>24</v>
      </c>
      <c r="C12" s="18">
        <v>78</v>
      </c>
    </row>
    <row r="13" spans="1:3" ht="28.5" customHeight="1">
      <c r="A13" s="16" t="s">
        <v>31</v>
      </c>
      <c r="B13" s="17" t="s">
        <v>38</v>
      </c>
      <c r="C13" s="17" t="s">
        <v>0</v>
      </c>
    </row>
    <row r="14" spans="1:3" ht="14.25" customHeight="1">
      <c r="A14" s="5" t="s">
        <v>0</v>
      </c>
      <c r="B14" s="6" t="s">
        <v>24</v>
      </c>
      <c r="C14" s="18">
        <v>4</v>
      </c>
    </row>
    <row r="15" spans="1:3" ht="28.5" customHeight="1">
      <c r="A15" s="16" t="s">
        <v>33</v>
      </c>
      <c r="B15" s="17" t="s">
        <v>34</v>
      </c>
      <c r="C15" s="17" t="s">
        <v>0</v>
      </c>
    </row>
    <row r="16" spans="1:3" ht="14.25" customHeight="1">
      <c r="A16" s="5" t="s">
        <v>0</v>
      </c>
      <c r="B16" s="6" t="s">
        <v>24</v>
      </c>
      <c r="C16" s="18">
        <v>330</v>
      </c>
    </row>
    <row r="17" spans="1:3" ht="28.5" customHeight="1">
      <c r="A17" s="16" t="s">
        <v>35</v>
      </c>
      <c r="B17" s="17" t="s">
        <v>30</v>
      </c>
      <c r="C17" s="17" t="s">
        <v>0</v>
      </c>
    </row>
    <row r="18" spans="1:3" ht="14.25" customHeight="1">
      <c r="A18" s="5" t="s">
        <v>0</v>
      </c>
      <c r="B18" s="6" t="s">
        <v>24</v>
      </c>
      <c r="C18" s="18">
        <v>1</v>
      </c>
    </row>
    <row r="19" spans="1:3" ht="28.5" customHeight="1">
      <c r="A19" s="16" t="s">
        <v>37</v>
      </c>
      <c r="B19" s="17" t="s">
        <v>32</v>
      </c>
      <c r="C19" s="17" t="s">
        <v>0</v>
      </c>
    </row>
    <row r="20" spans="1:3" ht="14.25" customHeight="1">
      <c r="A20" s="5" t="s">
        <v>0</v>
      </c>
      <c r="B20" s="6" t="s">
        <v>24</v>
      </c>
      <c r="C20" s="18">
        <v>8</v>
      </c>
    </row>
    <row r="21" spans="1:3" ht="31.5" customHeight="1">
      <c r="A21" s="5" t="s">
        <v>39</v>
      </c>
      <c r="B21" s="4" t="s">
        <v>40</v>
      </c>
      <c r="C21" s="15" t="s">
        <v>0</v>
      </c>
    </row>
    <row r="22" spans="1:3" s="42" customFormat="1" ht="28.5" customHeight="1" hidden="1">
      <c r="A22" s="40" t="s">
        <v>41</v>
      </c>
      <c r="B22" s="41" t="s">
        <v>46</v>
      </c>
      <c r="C22" s="41" t="s">
        <v>0</v>
      </c>
    </row>
    <row r="23" spans="1:3" s="42" customFormat="1" ht="14.25" customHeight="1" hidden="1">
      <c r="A23" s="43" t="s">
        <v>0</v>
      </c>
      <c r="B23" s="44" t="s">
        <v>24</v>
      </c>
      <c r="C23" s="45">
        <v>0</v>
      </c>
    </row>
    <row r="24" spans="1:3" s="42" customFormat="1" ht="28.5" customHeight="1" hidden="1">
      <c r="A24" s="40" t="s">
        <v>43</v>
      </c>
      <c r="B24" s="41" t="s">
        <v>44</v>
      </c>
      <c r="C24" s="41" t="s">
        <v>0</v>
      </c>
    </row>
    <row r="25" spans="1:3" s="42" customFormat="1" ht="14.25" customHeight="1" hidden="1">
      <c r="A25" s="43" t="s">
        <v>0</v>
      </c>
      <c r="B25" s="44" t="s">
        <v>24</v>
      </c>
      <c r="C25" s="45">
        <v>0</v>
      </c>
    </row>
    <row r="26" spans="1:3" ht="28.5" customHeight="1">
      <c r="A26" s="16" t="s">
        <v>45</v>
      </c>
      <c r="B26" s="17" t="s">
        <v>42</v>
      </c>
      <c r="C26" s="17" t="s">
        <v>0</v>
      </c>
    </row>
    <row r="27" spans="1:3" ht="14.25" customHeight="1">
      <c r="A27" s="5" t="s">
        <v>0</v>
      </c>
      <c r="B27" s="6" t="s">
        <v>24</v>
      </c>
      <c r="C27" s="18">
        <v>88</v>
      </c>
    </row>
    <row r="28" spans="1:3" ht="14.25" customHeight="1">
      <c r="A28" s="5" t="s">
        <v>14</v>
      </c>
      <c r="B28" s="4" t="s">
        <v>47</v>
      </c>
      <c r="C28" s="15" t="s">
        <v>0</v>
      </c>
    </row>
    <row r="29" spans="1:3" ht="14.25" customHeight="1">
      <c r="A29" s="16" t="s">
        <v>48</v>
      </c>
      <c r="B29" s="17" t="s">
        <v>49</v>
      </c>
      <c r="C29" s="17" t="s">
        <v>0</v>
      </c>
    </row>
    <row r="30" spans="1:3" ht="14.25" customHeight="1">
      <c r="A30" s="5" t="s">
        <v>0</v>
      </c>
      <c r="B30" s="6" t="s">
        <v>24</v>
      </c>
      <c r="C30" s="67">
        <v>36</v>
      </c>
    </row>
  </sheetData>
  <sheetProtection/>
  <mergeCells count="1">
    <mergeCell ref="A2:C2"/>
  </mergeCells>
  <printOptions/>
  <pageMargins left="0.7086614173228347" right="0.3937007874015748" top="0.1968503937007874" bottom="0.3937007874015748" header="0.1968503937007874" footer="0.31496062992125984"/>
  <pageSetup horizontalDpi="600" verticalDpi="600" orientation="landscape" paperSize="9" scale="85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="70" zoomScaleSheetLayoutView="70" zoomScalePageLayoutView="0" workbookViewId="0" topLeftCell="A1">
      <selection activeCell="C30" sqref="C30"/>
    </sheetView>
  </sheetViews>
  <sheetFormatPr defaultColWidth="9.33203125" defaultRowHeight="12.75"/>
  <cols>
    <col min="1" max="1" width="6.5" style="0" customWidth="1"/>
    <col min="2" max="2" width="129.83203125" style="0" customWidth="1"/>
    <col min="3" max="3" width="31.66015625" style="0" customWidth="1"/>
    <col min="4" max="4" width="23.5" style="0" customWidth="1"/>
    <col min="5" max="5" width="18.66015625" style="0" customWidth="1"/>
  </cols>
  <sheetData>
    <row r="1" ht="12.75"/>
    <row r="2" spans="1:3" ht="27" customHeight="1">
      <c r="A2" s="71" t="s">
        <v>67</v>
      </c>
      <c r="B2" s="71"/>
      <c r="C2" s="71"/>
    </row>
    <row r="3" spans="1:3" ht="42" customHeight="1">
      <c r="A3" s="1" t="s">
        <v>4</v>
      </c>
      <c r="B3" s="1" t="s">
        <v>65</v>
      </c>
      <c r="C3" s="1" t="s">
        <v>66</v>
      </c>
    </row>
    <row r="4" spans="1:3" ht="21" customHeight="1">
      <c r="A4" s="1" t="s">
        <v>12</v>
      </c>
      <c r="B4" s="1" t="s">
        <v>13</v>
      </c>
      <c r="C4" s="1" t="s">
        <v>39</v>
      </c>
    </row>
    <row r="5" spans="1:3" ht="31.5" customHeight="1">
      <c r="A5" s="5" t="s">
        <v>12</v>
      </c>
      <c r="B5" s="4" t="s">
        <v>20</v>
      </c>
      <c r="C5" s="36">
        <f>C6+C8</f>
        <v>21219534.41</v>
      </c>
    </row>
    <row r="6" spans="1:3" ht="28.5" customHeight="1">
      <c r="A6" s="16" t="s">
        <v>22</v>
      </c>
      <c r="B6" s="17" t="s">
        <v>27</v>
      </c>
      <c r="C6" s="35">
        <f>3990521.89+15180239.78/341*332+1327600</f>
        <v>20097710.180205278</v>
      </c>
    </row>
    <row r="7" spans="1:3" ht="14.25" customHeight="1">
      <c r="A7" s="5" t="s">
        <v>0</v>
      </c>
      <c r="B7" s="6" t="s">
        <v>24</v>
      </c>
      <c r="C7" s="18">
        <v>332</v>
      </c>
    </row>
    <row r="8" spans="1:3" ht="28.5" customHeight="1">
      <c r="A8" s="16" t="s">
        <v>26</v>
      </c>
      <c r="B8" s="17" t="s">
        <v>23</v>
      </c>
      <c r="C8" s="35">
        <f>721172.74+15180239.78/341*9</f>
        <v>1121824.2297947214</v>
      </c>
    </row>
    <row r="9" spans="1:3" ht="14.25" customHeight="1">
      <c r="A9" s="5" t="s">
        <v>0</v>
      </c>
      <c r="B9" s="6" t="s">
        <v>24</v>
      </c>
      <c r="C9" s="61">
        <v>9</v>
      </c>
    </row>
    <row r="10" spans="1:3" ht="31.5" customHeight="1">
      <c r="A10" s="5" t="s">
        <v>13</v>
      </c>
      <c r="B10" s="60" t="s">
        <v>28</v>
      </c>
      <c r="C10" s="63">
        <f>C11+C13+C15+C19+C17</f>
        <v>34515387.99</v>
      </c>
    </row>
    <row r="11" spans="1:3" ht="28.5" customHeight="1">
      <c r="A11" s="16" t="s">
        <v>29</v>
      </c>
      <c r="B11" s="17" t="s">
        <v>36</v>
      </c>
      <c r="C11" s="62">
        <f>467594.5+30400061.63/420*78+2084300/408*78</f>
        <v>6511789.348932773</v>
      </c>
    </row>
    <row r="12" spans="1:3" ht="14.25" customHeight="1">
      <c r="A12" s="5" t="s">
        <v>0</v>
      </c>
      <c r="B12" s="6" t="s">
        <v>24</v>
      </c>
      <c r="C12" s="18">
        <v>78</v>
      </c>
    </row>
    <row r="13" spans="1:3" ht="28.5" customHeight="1">
      <c r="A13" s="16" t="s">
        <v>31</v>
      </c>
      <c r="B13" s="17" t="s">
        <v>38</v>
      </c>
      <c r="C13" s="38">
        <f>1563431.86/12*4+30400061.63/420*4</f>
        <v>810668.3498095239</v>
      </c>
    </row>
    <row r="14" spans="1:3" ht="14.25" customHeight="1">
      <c r="A14" s="5" t="s">
        <v>0</v>
      </c>
      <c r="B14" s="6" t="s">
        <v>24</v>
      </c>
      <c r="C14" s="18">
        <v>4</v>
      </c>
    </row>
    <row r="15" spans="1:3" ht="28.5" customHeight="1">
      <c r="A15" s="16" t="s">
        <v>33</v>
      </c>
      <c r="B15" s="17" t="s">
        <v>34</v>
      </c>
      <c r="C15" s="38">
        <f>30400061.63/420*330+2084300/408*330</f>
        <v>25571593.591638654</v>
      </c>
    </row>
    <row r="16" spans="1:3" ht="14.25" customHeight="1">
      <c r="A16" s="5" t="s">
        <v>0</v>
      </c>
      <c r="B16" s="6" t="s">
        <v>24</v>
      </c>
      <c r="C16" s="18">
        <v>330</v>
      </c>
    </row>
    <row r="17" spans="1:3" ht="28.5" customHeight="1">
      <c r="A17" s="16" t="s">
        <v>35</v>
      </c>
      <c r="B17" s="17" t="s">
        <v>30</v>
      </c>
      <c r="C17" s="35">
        <f>1563431.86/12*1+30400061.63/420*1</f>
        <v>202667.08745238098</v>
      </c>
    </row>
    <row r="18" spans="1:3" ht="14.25" customHeight="1">
      <c r="A18" s="5" t="s">
        <v>0</v>
      </c>
      <c r="B18" s="6" t="s">
        <v>24</v>
      </c>
      <c r="C18" s="18">
        <v>1</v>
      </c>
    </row>
    <row r="19" spans="1:3" ht="28.5" customHeight="1">
      <c r="A19" s="16" t="s">
        <v>37</v>
      </c>
      <c r="B19" s="17" t="s">
        <v>32</v>
      </c>
      <c r="C19" s="38">
        <f>1563431.86/12*7+30400061.63/420*7</f>
        <v>1418669.612166667</v>
      </c>
    </row>
    <row r="20" spans="1:3" ht="14.25" customHeight="1">
      <c r="A20" s="5" t="s">
        <v>0</v>
      </c>
      <c r="B20" s="6" t="s">
        <v>24</v>
      </c>
      <c r="C20" s="18">
        <v>7</v>
      </c>
    </row>
    <row r="21" spans="1:3" ht="31.5" customHeight="1">
      <c r="A21" s="5" t="s">
        <v>39</v>
      </c>
      <c r="B21" s="4" t="s">
        <v>40</v>
      </c>
      <c r="C21" s="34">
        <f>C26</f>
        <v>8012777.6</v>
      </c>
    </row>
    <row r="22" spans="1:3" s="42" customFormat="1" ht="28.5" customHeight="1" hidden="1">
      <c r="A22" s="40" t="s">
        <v>41</v>
      </c>
      <c r="B22" s="41" t="s">
        <v>46</v>
      </c>
      <c r="C22" s="41" t="s">
        <v>0</v>
      </c>
    </row>
    <row r="23" spans="1:3" s="42" customFormat="1" ht="14.25" customHeight="1" hidden="1">
      <c r="A23" s="43" t="s">
        <v>0</v>
      </c>
      <c r="B23" s="44" t="s">
        <v>24</v>
      </c>
      <c r="C23" s="45">
        <v>0</v>
      </c>
    </row>
    <row r="24" spans="1:3" s="42" customFormat="1" ht="28.5" customHeight="1" hidden="1">
      <c r="A24" s="40" t="s">
        <v>43</v>
      </c>
      <c r="B24" s="41" t="s">
        <v>44</v>
      </c>
      <c r="C24" s="41" t="s">
        <v>0</v>
      </c>
    </row>
    <row r="25" spans="1:3" s="42" customFormat="1" ht="14.25" customHeight="1" hidden="1">
      <c r="A25" s="43" t="s">
        <v>0</v>
      </c>
      <c r="B25" s="44" t="s">
        <v>24</v>
      </c>
      <c r="C25" s="45">
        <v>0</v>
      </c>
    </row>
    <row r="26" spans="1:3" ht="28.5" customHeight="1">
      <c r="A26" s="16" t="s">
        <v>45</v>
      </c>
      <c r="B26" s="17" t="s">
        <v>42</v>
      </c>
      <c r="C26" s="35">
        <f>7530277.6+482500</f>
        <v>8012777.6</v>
      </c>
    </row>
    <row r="27" spans="1:3" ht="14.25" customHeight="1">
      <c r="A27" s="5" t="s">
        <v>0</v>
      </c>
      <c r="B27" s="6" t="s">
        <v>24</v>
      </c>
      <c r="C27" s="18">
        <v>88</v>
      </c>
    </row>
    <row r="28" spans="1:3" ht="14.25" customHeight="1">
      <c r="A28" s="5" t="s">
        <v>14</v>
      </c>
      <c r="B28" s="4" t="s">
        <v>47</v>
      </c>
      <c r="C28" s="34">
        <f>C29</f>
        <v>742998</v>
      </c>
    </row>
    <row r="29" spans="1:4" ht="14.25" customHeight="1">
      <c r="A29" s="16" t="s">
        <v>48</v>
      </c>
      <c r="B29" s="17" t="s">
        <v>49</v>
      </c>
      <c r="C29" s="35">
        <v>742998</v>
      </c>
      <c r="D29" s="37"/>
    </row>
    <row r="30" spans="1:3" ht="14.25" customHeight="1">
      <c r="A30" s="5" t="s">
        <v>0</v>
      </c>
      <c r="B30" s="6" t="s">
        <v>24</v>
      </c>
      <c r="C30" s="67">
        <v>36</v>
      </c>
    </row>
    <row r="32" ht="12.75">
      <c r="E32" s="37"/>
    </row>
    <row r="33" spans="3:5" ht="12.75">
      <c r="C33" s="37">
        <f>C5+C10+C21+C28</f>
        <v>64490698.00000001</v>
      </c>
      <c r="D33" s="37">
        <f>Table1!D16</f>
        <v>64490698</v>
      </c>
      <c r="E33" s="37">
        <f>D33-C33</f>
        <v>0</v>
      </c>
    </row>
    <row r="35" spans="3:5" ht="12.75">
      <c r="C35" s="39">
        <v>3894400</v>
      </c>
      <c r="D35" s="39">
        <v>3894400</v>
      </c>
      <c r="E35" s="39">
        <v>3894400</v>
      </c>
    </row>
    <row r="36" spans="3:5" ht="12.75">
      <c r="C36" s="39">
        <f>C35*34.09%</f>
        <v>1327600.9600000002</v>
      </c>
      <c r="D36" s="39">
        <f>D35*53.52%</f>
        <v>2084282.8800000001</v>
      </c>
      <c r="E36" s="39">
        <f>E35*12.39%</f>
        <v>482516.16000000003</v>
      </c>
    </row>
    <row r="37" spans="3:5" ht="12.75">
      <c r="C37" s="39">
        <v>1327600</v>
      </c>
      <c r="D37" s="39">
        <v>2084300</v>
      </c>
      <c r="E37" s="39">
        <v>482500</v>
      </c>
    </row>
    <row r="38" spans="3:5" ht="12.75">
      <c r="C38" s="39"/>
      <c r="D38" s="39"/>
      <c r="E38" s="39"/>
    </row>
  </sheetData>
  <sheetProtection/>
  <mergeCells count="1">
    <mergeCell ref="A2:C2"/>
  </mergeCells>
  <printOptions/>
  <pageMargins left="0.6692913385826772" right="0.3937007874015748" top="0.3937007874015748" bottom="0.3937007874015748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="60" zoomScalePageLayoutView="0" workbookViewId="0" topLeftCell="A1">
      <selection activeCell="F7" sqref="F7"/>
    </sheetView>
  </sheetViews>
  <sheetFormatPr defaultColWidth="9.33203125" defaultRowHeight="12.75"/>
  <cols>
    <col min="1" max="1" width="6.16015625" style="0" customWidth="1"/>
    <col min="2" max="2" width="9.33203125" style="0" customWidth="1"/>
    <col min="3" max="3" width="81.33203125" style="0" customWidth="1"/>
    <col min="4" max="4" width="29.33203125" style="0" customWidth="1"/>
  </cols>
  <sheetData>
    <row r="1" ht="12.75">
      <c r="A1" s="19" t="s">
        <v>0</v>
      </c>
    </row>
    <row r="2" spans="1:4" ht="28.5" customHeight="1">
      <c r="A2" s="71" t="s">
        <v>67</v>
      </c>
      <c r="B2" s="71"/>
      <c r="C2" s="71"/>
      <c r="D2">
        <v>5</v>
      </c>
    </row>
    <row r="3" spans="1:4" ht="35.25" customHeight="1">
      <c r="A3" s="1" t="s">
        <v>4</v>
      </c>
      <c r="B3" s="1" t="s">
        <v>75</v>
      </c>
      <c r="C3" s="1" t="s">
        <v>76</v>
      </c>
      <c r="D3" s="1" t="s">
        <v>68</v>
      </c>
    </row>
    <row r="4" spans="1:4" ht="19.5" customHeight="1">
      <c r="A4" s="1" t="s">
        <v>12</v>
      </c>
      <c r="B4" s="1" t="s">
        <v>13</v>
      </c>
      <c r="C4" s="1" t="s">
        <v>39</v>
      </c>
      <c r="D4" s="1" t="s">
        <v>14</v>
      </c>
    </row>
    <row r="5" spans="1:4" ht="19.5" customHeight="1">
      <c r="A5" s="1">
        <v>1</v>
      </c>
      <c r="B5" s="1">
        <v>211</v>
      </c>
      <c r="C5" s="30" t="s">
        <v>105</v>
      </c>
      <c r="D5" s="31">
        <v>46908900</v>
      </c>
    </row>
    <row r="6" spans="1:4" ht="27" customHeight="1">
      <c r="A6" s="5">
        <v>2</v>
      </c>
      <c r="B6" s="5" t="s">
        <v>77</v>
      </c>
      <c r="C6" s="6" t="s">
        <v>78</v>
      </c>
      <c r="D6" s="32"/>
    </row>
    <row r="7" spans="1:4" ht="27" customHeight="1">
      <c r="A7" s="1">
        <v>3</v>
      </c>
      <c r="B7" s="5">
        <v>213</v>
      </c>
      <c r="C7" s="6" t="s">
        <v>106</v>
      </c>
      <c r="D7" s="32">
        <v>12944400</v>
      </c>
    </row>
    <row r="8" spans="1:4" ht="27" customHeight="1">
      <c r="A8" s="5">
        <v>4</v>
      </c>
      <c r="B8" s="5" t="s">
        <v>79</v>
      </c>
      <c r="C8" s="6" t="s">
        <v>80</v>
      </c>
      <c r="D8" s="32">
        <v>81000</v>
      </c>
    </row>
    <row r="9" spans="1:4" ht="27" customHeight="1">
      <c r="A9" s="1">
        <v>5</v>
      </c>
      <c r="B9" s="5" t="s">
        <v>81</v>
      </c>
      <c r="C9" s="6" t="s">
        <v>82</v>
      </c>
      <c r="D9" s="32"/>
    </row>
    <row r="10" spans="1:4" ht="27" customHeight="1">
      <c r="A10" s="5">
        <v>6</v>
      </c>
      <c r="B10" s="5" t="s">
        <v>83</v>
      </c>
      <c r="C10" s="6" t="s">
        <v>84</v>
      </c>
      <c r="D10" s="32"/>
    </row>
    <row r="11" spans="1:4" ht="27" customHeight="1">
      <c r="A11" s="1">
        <v>7</v>
      </c>
      <c r="B11" s="5" t="s">
        <v>86</v>
      </c>
      <c r="C11" s="6" t="s">
        <v>87</v>
      </c>
      <c r="D11" s="32"/>
    </row>
    <row r="12" spans="1:4" ht="27" customHeight="1">
      <c r="A12" s="5">
        <v>8</v>
      </c>
      <c r="B12" s="5" t="s">
        <v>89</v>
      </c>
      <c r="C12" s="6" t="s">
        <v>90</v>
      </c>
      <c r="D12" s="32">
        <f>120000+742998</f>
        <v>862998</v>
      </c>
    </row>
    <row r="13" spans="1:4" ht="27" customHeight="1">
      <c r="A13" s="1">
        <v>9</v>
      </c>
      <c r="B13" s="5">
        <v>310</v>
      </c>
      <c r="C13" s="6" t="s">
        <v>104</v>
      </c>
      <c r="D13" s="32">
        <v>2350000</v>
      </c>
    </row>
    <row r="14" spans="1:4" ht="27" customHeight="1">
      <c r="A14" s="5">
        <v>10</v>
      </c>
      <c r="B14" s="5" t="s">
        <v>92</v>
      </c>
      <c r="C14" s="6" t="s">
        <v>93</v>
      </c>
      <c r="D14" s="32">
        <v>1343400</v>
      </c>
    </row>
    <row r="15" spans="1:4" ht="27" customHeight="1">
      <c r="A15" s="1">
        <v>11</v>
      </c>
      <c r="B15" s="5" t="s">
        <v>96</v>
      </c>
      <c r="C15" s="6" t="s">
        <v>97</v>
      </c>
      <c r="D15" s="32"/>
    </row>
    <row r="16" spans="1:4" ht="27" customHeight="1">
      <c r="A16" s="72" t="s">
        <v>94</v>
      </c>
      <c r="B16" s="72"/>
      <c r="C16" s="72"/>
      <c r="D16" s="33">
        <f>SUM(D5:D15)</f>
        <v>64490698</v>
      </c>
    </row>
  </sheetData>
  <sheetProtection/>
  <mergeCells count="2">
    <mergeCell ref="A2:C2"/>
    <mergeCell ref="A16:C16"/>
  </mergeCells>
  <printOptions/>
  <pageMargins left="0.3937008" right="0.3937008" top="0.3937008" bottom="0.3937008" header="0.3" footer="0.3"/>
  <pageSetup horizontalDpi="600" verticalDpi="600" orientation="landscape" paperSize="9" r:id="rId1"/>
  <headerFooter>
    <oddFooter>&amp;C&amp;P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90" zoomScaleSheetLayoutView="90" zoomScalePageLayoutView="0" workbookViewId="0" topLeftCell="A1">
      <selection activeCell="H12" sqref="H12"/>
    </sheetView>
  </sheetViews>
  <sheetFormatPr defaultColWidth="9.33203125" defaultRowHeight="12.75"/>
  <cols>
    <col min="1" max="1" width="6.33203125" style="0" customWidth="1"/>
    <col min="2" max="2" width="14.33203125" style="0" customWidth="1"/>
    <col min="3" max="3" width="61.66015625" style="0" customWidth="1"/>
    <col min="4" max="4" width="20.66015625" style="0" customWidth="1"/>
    <col min="5" max="5" width="17.16015625" style="0" hidden="1" customWidth="1"/>
    <col min="6" max="6" width="17" style="0" hidden="1" customWidth="1"/>
    <col min="7" max="7" width="2.66015625" style="0" hidden="1" customWidth="1"/>
    <col min="8" max="8" width="17.5" style="0" customWidth="1"/>
    <col min="9" max="9" width="16.83203125" style="0" customWidth="1"/>
  </cols>
  <sheetData>
    <row r="1" ht="12.75"/>
    <row r="2" spans="1:3" ht="26.25" customHeight="1">
      <c r="A2" s="68" t="s">
        <v>74</v>
      </c>
      <c r="B2" s="68"/>
      <c r="C2" s="68"/>
    </row>
    <row r="3" spans="1:8" ht="72.75" customHeight="1">
      <c r="A3" s="1" t="s">
        <v>4</v>
      </c>
      <c r="B3" s="1" t="s">
        <v>75</v>
      </c>
      <c r="C3" s="1" t="s">
        <v>76</v>
      </c>
      <c r="D3" s="21" t="s">
        <v>99</v>
      </c>
      <c r="E3" s="21" t="s">
        <v>100</v>
      </c>
      <c r="F3" s="22" t="s">
        <v>101</v>
      </c>
      <c r="G3" s="23" t="s">
        <v>102</v>
      </c>
      <c r="H3" s="21" t="s">
        <v>103</v>
      </c>
    </row>
    <row r="4" spans="1:8" ht="18.75" customHeight="1">
      <c r="A4" s="1" t="s">
        <v>12</v>
      </c>
      <c r="B4" s="1" t="s">
        <v>13</v>
      </c>
      <c r="C4" s="24" t="s">
        <v>39</v>
      </c>
      <c r="D4" s="26"/>
      <c r="E4" s="26"/>
      <c r="F4" s="26"/>
      <c r="G4" s="26"/>
      <c r="H4" s="26"/>
    </row>
    <row r="5" spans="1:8" ht="15" customHeight="1">
      <c r="A5" s="1" t="s">
        <v>69</v>
      </c>
      <c r="B5" s="1" t="s">
        <v>77</v>
      </c>
      <c r="C5" s="25" t="s">
        <v>78</v>
      </c>
      <c r="D5" s="27">
        <v>849</v>
      </c>
      <c r="E5" s="29">
        <v>86.61636501468777</v>
      </c>
      <c r="F5" s="29">
        <v>1.952</v>
      </c>
      <c r="G5" s="29">
        <v>0.27865865321695704</v>
      </c>
      <c r="H5" s="28">
        <v>40000</v>
      </c>
    </row>
    <row r="6" spans="1:8" ht="15" customHeight="1">
      <c r="A6" s="1" t="s">
        <v>70</v>
      </c>
      <c r="B6" s="1" t="s">
        <v>79</v>
      </c>
      <c r="C6" s="25" t="s">
        <v>80</v>
      </c>
      <c r="D6" s="27">
        <v>849</v>
      </c>
      <c r="E6" s="29">
        <v>201.51260305126505</v>
      </c>
      <c r="F6" s="29">
        <v>1.952</v>
      </c>
      <c r="G6" s="29">
        <v>0.7486008088350473</v>
      </c>
      <c r="H6" s="27">
        <v>250000</v>
      </c>
    </row>
    <row r="7" spans="1:8" ht="15" customHeight="1">
      <c r="A7" s="1" t="s">
        <v>71</v>
      </c>
      <c r="B7" s="1" t="s">
        <v>81</v>
      </c>
      <c r="C7" s="25" t="s">
        <v>82</v>
      </c>
      <c r="D7" s="27">
        <v>849</v>
      </c>
      <c r="E7" s="29">
        <v>250.2250544868758</v>
      </c>
      <c r="F7" s="29">
        <v>1.952</v>
      </c>
      <c r="G7" s="29">
        <v>0.6752113520257037</v>
      </c>
      <c r="H7" s="27">
        <v>280000</v>
      </c>
    </row>
    <row r="8" spans="1:8" ht="15" customHeight="1">
      <c r="A8" s="1" t="s">
        <v>72</v>
      </c>
      <c r="B8" s="1" t="s">
        <v>83</v>
      </c>
      <c r="C8" s="25" t="s">
        <v>84</v>
      </c>
      <c r="D8" s="27">
        <v>849</v>
      </c>
      <c r="E8" s="29">
        <v>13552.374681019499</v>
      </c>
      <c r="F8" s="29">
        <v>1.307</v>
      </c>
      <c r="G8" s="29">
        <v>0.5556386319587574</v>
      </c>
      <c r="H8" s="27">
        <v>8355859.16</v>
      </c>
    </row>
    <row r="9" spans="1:8" ht="15" customHeight="1">
      <c r="A9" s="1" t="s">
        <v>85</v>
      </c>
      <c r="B9" s="1" t="s">
        <v>86</v>
      </c>
      <c r="C9" s="25" t="s">
        <v>87</v>
      </c>
      <c r="D9" s="27">
        <v>849</v>
      </c>
      <c r="E9" s="29">
        <v>1050.7383667558988</v>
      </c>
      <c r="F9" s="29">
        <v>1.952</v>
      </c>
      <c r="G9" s="29">
        <v>0.7626336800751176</v>
      </c>
      <c r="H9" s="27">
        <v>1328000</v>
      </c>
    </row>
    <row r="10" spans="1:8" ht="15" customHeight="1">
      <c r="A10" s="1" t="s">
        <v>88</v>
      </c>
      <c r="B10" s="1" t="s">
        <v>89</v>
      </c>
      <c r="C10" s="25" t="s">
        <v>90</v>
      </c>
      <c r="D10" s="27">
        <v>849</v>
      </c>
      <c r="E10" s="29">
        <v>1129.521818440254</v>
      </c>
      <c r="F10" s="29">
        <v>1.952</v>
      </c>
      <c r="G10" s="29">
        <v>0.8257395361015264</v>
      </c>
      <c r="H10" s="27">
        <v>1545700</v>
      </c>
    </row>
    <row r="11" spans="1:8" ht="15" customHeight="1">
      <c r="A11" s="1" t="s">
        <v>91</v>
      </c>
      <c r="B11" s="1" t="s">
        <v>92</v>
      </c>
      <c r="C11" s="25" t="s">
        <v>93</v>
      </c>
      <c r="D11" s="27">
        <v>849</v>
      </c>
      <c r="E11" s="29">
        <v>267.99251397706814</v>
      </c>
      <c r="F11" s="29">
        <v>1.952</v>
      </c>
      <c r="G11" s="29">
        <v>0.36025483344070697</v>
      </c>
      <c r="H11" s="27">
        <v>160000</v>
      </c>
    </row>
    <row r="12" spans="1:8" ht="14.25" customHeight="1">
      <c r="A12" s="73" t="s">
        <v>94</v>
      </c>
      <c r="B12" s="73"/>
      <c r="C12" s="74"/>
      <c r="D12" s="26"/>
      <c r="E12" s="26"/>
      <c r="F12" s="26"/>
      <c r="G12" s="26"/>
      <c r="H12" s="64">
        <f>SUM(H5:H11)</f>
        <v>11959559.16</v>
      </c>
    </row>
    <row r="13" spans="1:6" ht="30.75" customHeight="1">
      <c r="A13" s="68" t="s">
        <v>95</v>
      </c>
      <c r="B13" s="68"/>
      <c r="C13" s="68"/>
      <c r="D13" s="68"/>
      <c r="E13" s="68"/>
      <c r="F13" s="68"/>
    </row>
    <row r="14" spans="1:4" ht="33.75" customHeight="1">
      <c r="A14" s="1" t="s">
        <v>4</v>
      </c>
      <c r="B14" s="1" t="s">
        <v>75</v>
      </c>
      <c r="C14" s="1" t="s">
        <v>76</v>
      </c>
      <c r="D14" s="1" t="s">
        <v>68</v>
      </c>
    </row>
    <row r="15" spans="1:4" ht="18.75" customHeight="1">
      <c r="A15" s="1" t="s">
        <v>12</v>
      </c>
      <c r="B15" s="1" t="s">
        <v>13</v>
      </c>
      <c r="C15" s="1" t="s">
        <v>39</v>
      </c>
      <c r="D15" s="1" t="s">
        <v>14</v>
      </c>
    </row>
    <row r="16" spans="1:4" ht="14.25" customHeight="1">
      <c r="A16" s="1" t="s">
        <v>69</v>
      </c>
      <c r="B16" s="1" t="s">
        <v>96</v>
      </c>
      <c r="C16" s="9" t="s">
        <v>97</v>
      </c>
      <c r="D16" s="10">
        <v>735000</v>
      </c>
    </row>
    <row r="17" spans="1:4" ht="14.25" customHeight="1">
      <c r="A17" s="72" t="s">
        <v>73</v>
      </c>
      <c r="B17" s="72"/>
      <c r="C17" s="72"/>
      <c r="D17" s="20">
        <v>735000</v>
      </c>
    </row>
    <row r="18" spans="1:6" ht="26.25" customHeight="1">
      <c r="A18" s="68" t="s">
        <v>98</v>
      </c>
      <c r="B18" s="68"/>
      <c r="C18" s="68"/>
      <c r="D18" s="68"/>
      <c r="E18" s="68"/>
      <c r="F18" s="68"/>
    </row>
    <row r="19" spans="1:4" ht="35.25" customHeight="1">
      <c r="A19" s="1" t="s">
        <v>4</v>
      </c>
      <c r="B19" s="1" t="s">
        <v>75</v>
      </c>
      <c r="C19" s="1" t="s">
        <v>76</v>
      </c>
      <c r="D19" s="1" t="s">
        <v>68</v>
      </c>
    </row>
    <row r="20" spans="1:4" ht="19.5" customHeight="1">
      <c r="A20" s="1" t="s">
        <v>12</v>
      </c>
      <c r="B20" s="1" t="s">
        <v>13</v>
      </c>
      <c r="C20" s="1" t="s">
        <v>39</v>
      </c>
      <c r="D20" s="1" t="s">
        <v>14</v>
      </c>
    </row>
    <row r="21" spans="1:4" ht="19.5" customHeight="1">
      <c r="A21" s="1">
        <v>1</v>
      </c>
      <c r="B21" s="1">
        <v>211</v>
      </c>
      <c r="C21" s="30" t="s">
        <v>105</v>
      </c>
      <c r="D21" s="31">
        <f>Table1!D5</f>
        <v>46908900</v>
      </c>
    </row>
    <row r="22" spans="1:4" ht="27" customHeight="1">
      <c r="A22" s="5">
        <v>2</v>
      </c>
      <c r="B22" s="5" t="s">
        <v>77</v>
      </c>
      <c r="C22" s="6" t="s">
        <v>78</v>
      </c>
      <c r="D22" s="32">
        <f>H5</f>
        <v>40000</v>
      </c>
    </row>
    <row r="23" spans="1:4" ht="27" customHeight="1">
      <c r="A23" s="1">
        <v>3</v>
      </c>
      <c r="B23" s="5">
        <v>213</v>
      </c>
      <c r="C23" s="6" t="s">
        <v>106</v>
      </c>
      <c r="D23" s="32">
        <f>Table1!D7</f>
        <v>12944400</v>
      </c>
    </row>
    <row r="24" spans="1:4" ht="27" customHeight="1">
      <c r="A24" s="5">
        <v>4</v>
      </c>
      <c r="B24" s="5" t="s">
        <v>79</v>
      </c>
      <c r="C24" s="6" t="s">
        <v>80</v>
      </c>
      <c r="D24" s="32">
        <f>Table1!D8+Table2!H6</f>
        <v>331000</v>
      </c>
    </row>
    <row r="25" spans="1:4" ht="27" customHeight="1">
      <c r="A25" s="1">
        <v>5</v>
      </c>
      <c r="B25" s="5" t="s">
        <v>81</v>
      </c>
      <c r="C25" s="6" t="s">
        <v>82</v>
      </c>
      <c r="D25" s="32">
        <f>H7</f>
        <v>280000</v>
      </c>
    </row>
    <row r="26" spans="1:4" ht="27" customHeight="1">
      <c r="A26" s="5">
        <v>6</v>
      </c>
      <c r="B26" s="5" t="s">
        <v>83</v>
      </c>
      <c r="C26" s="6" t="s">
        <v>84</v>
      </c>
      <c r="D26" s="32">
        <f>H8</f>
        <v>8355859.16</v>
      </c>
    </row>
    <row r="27" spans="1:4" ht="27" customHeight="1">
      <c r="A27" s="1">
        <v>7</v>
      </c>
      <c r="B27" s="5" t="s">
        <v>86</v>
      </c>
      <c r="C27" s="6" t="s">
        <v>87</v>
      </c>
      <c r="D27" s="32">
        <f>H9</f>
        <v>1328000</v>
      </c>
    </row>
    <row r="28" spans="1:4" ht="27" customHeight="1">
      <c r="A28" s="5">
        <v>8</v>
      </c>
      <c r="B28" s="5" t="s">
        <v>89</v>
      </c>
      <c r="C28" s="6" t="s">
        <v>90</v>
      </c>
      <c r="D28" s="32">
        <f>Table1!D12+Table2!H10</f>
        <v>2408698</v>
      </c>
    </row>
    <row r="29" spans="1:4" ht="27" customHeight="1">
      <c r="A29" s="1">
        <v>9</v>
      </c>
      <c r="B29" s="5">
        <v>310</v>
      </c>
      <c r="C29" s="6" t="s">
        <v>104</v>
      </c>
      <c r="D29" s="32">
        <f>Table1!D13</f>
        <v>2350000</v>
      </c>
    </row>
    <row r="30" spans="1:4" ht="27" customHeight="1">
      <c r="A30" s="5">
        <v>10</v>
      </c>
      <c r="B30" s="5" t="s">
        <v>92</v>
      </c>
      <c r="C30" s="6" t="s">
        <v>93</v>
      </c>
      <c r="D30" s="32">
        <f>Table1!D14+Table2!H11</f>
        <v>1503400</v>
      </c>
    </row>
    <row r="31" spans="1:4" ht="27" customHeight="1">
      <c r="A31" s="1">
        <v>11</v>
      </c>
      <c r="B31" s="5" t="s">
        <v>96</v>
      </c>
      <c r="C31" s="6" t="s">
        <v>97</v>
      </c>
      <c r="D31" s="32">
        <f>D16</f>
        <v>735000</v>
      </c>
    </row>
    <row r="32" spans="1:4" ht="27" customHeight="1">
      <c r="A32" s="72" t="s">
        <v>94</v>
      </c>
      <c r="B32" s="72"/>
      <c r="C32" s="72"/>
      <c r="D32" s="33">
        <f>SUM(D21:D31)</f>
        <v>77185257.16</v>
      </c>
    </row>
  </sheetData>
  <sheetProtection/>
  <mergeCells count="6">
    <mergeCell ref="A32:C32"/>
    <mergeCell ref="A2:C2"/>
    <mergeCell ref="A12:C12"/>
    <mergeCell ref="A13:F13"/>
    <mergeCell ref="A17:C17"/>
    <mergeCell ref="A18:F18"/>
  </mergeCells>
  <printOptions/>
  <pageMargins left="0.78" right="0.3937008" top="0.3937008" bottom="0.3937008" header="0.3" footer="0.3"/>
  <pageSetup horizontalDpi="600" verticalDpi="600" orientation="landscape" paperSize="9" scale="69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2016-01-20T04:24:36Z</dcterms:modified>
  <cp:category/>
  <cp:version/>
  <cp:contentType/>
  <cp:contentStatus/>
</cp:coreProperties>
</file>